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" yWindow="0" windowWidth="23256" windowHeight="10764" activeTab="0"/>
  </bookViews>
  <sheets>
    <sheet name="SCHEDULE" sheetId="1" r:id="rId1"/>
    <sheet name="18BOYS" sheetId="2" r:id="rId2"/>
    <sheet name="18GIRLS" sheetId="3" r:id="rId3"/>
    <sheet name="16BOYS" sheetId="4" r:id="rId4"/>
    <sheet name="16GIRLS" sheetId="5" r:id="rId5"/>
    <sheet name="14BOYS" sheetId="6" r:id="rId6"/>
    <sheet name="14&amp;12GIRLS" sheetId="7" r:id="rId7"/>
    <sheet name="12BOYS" sheetId="8" r:id="rId8"/>
  </sheets>
  <definedNames/>
  <calcPr calcMode="manual" fullCalcOnLoad="1"/>
</workbook>
</file>

<file path=xl/sharedStrings.xml><?xml version="1.0" encoding="utf-8"?>
<sst xmlns="http://schemas.openxmlformats.org/spreadsheetml/2006/main" count="426" uniqueCount="149">
  <si>
    <t xml:space="preserve">             Saturday 9th - Sunday 10th May 2015</t>
  </si>
  <si>
    <t xml:space="preserve">           Running Schedule</t>
  </si>
  <si>
    <t xml:space="preserve">              Please note the event running schedule is ALWAYS subject to change</t>
  </si>
  <si>
    <t xml:space="preserve">             First Heat of day check in at 7:15am for a 7:30am start </t>
  </si>
  <si>
    <t>Saturday 9th May, 2015</t>
  </si>
  <si>
    <t>Sunday 10th May, 2015</t>
  </si>
  <si>
    <t xml:space="preserve">Heat No. </t>
  </si>
  <si>
    <t xml:space="preserve">Southern Beaches Regional Titles </t>
  </si>
  <si>
    <t>SOUTHERN BEACHES REGIONAL TITLES 2015</t>
  </si>
  <si>
    <t>18 GIRLS</t>
  </si>
  <si>
    <t>16 GIRLS</t>
  </si>
  <si>
    <t>14 BOYS</t>
  </si>
  <si>
    <t>12 BOYS</t>
  </si>
  <si>
    <t>U/18 BOYS</t>
  </si>
  <si>
    <t>U/16 BOYS</t>
  </si>
  <si>
    <t>U/18 GIRLS</t>
  </si>
  <si>
    <t>U/16 GIRLS</t>
  </si>
  <si>
    <t>SOUTHERN BEACHES</t>
  </si>
  <si>
    <t>U/14 BOYS</t>
  </si>
  <si>
    <t>U/12 BOYS</t>
  </si>
  <si>
    <t>U/14 GIRLS</t>
  </si>
  <si>
    <t>U/12 GIRLS</t>
  </si>
  <si>
    <t>FINAL</t>
  </si>
  <si>
    <t>Red</t>
  </si>
  <si>
    <t>White</t>
  </si>
  <si>
    <t>Yellow</t>
  </si>
  <si>
    <t>Blue</t>
  </si>
  <si>
    <t>ROUND ONE</t>
  </si>
  <si>
    <t>Rd1 Ht1</t>
  </si>
  <si>
    <t>Rd1 Ht2</t>
  </si>
  <si>
    <t>Rd2 Ht1</t>
  </si>
  <si>
    <t>Rd1 Ht3</t>
  </si>
  <si>
    <t>Final</t>
  </si>
  <si>
    <t>Rd2 Ht2</t>
  </si>
  <si>
    <t>Rd1 Ht4</t>
  </si>
  <si>
    <t>Rd1 Ht5</t>
  </si>
  <si>
    <t>Rd1 Ht6</t>
  </si>
  <si>
    <t>Paris Whittaker</t>
  </si>
  <si>
    <t>Tahlia Burke</t>
  </si>
  <si>
    <t>Shannon Hatheier</t>
  </si>
  <si>
    <t>Emma McGuigan</t>
  </si>
  <si>
    <t>ROUND 1</t>
  </si>
  <si>
    <t>SEMI FINAL</t>
  </si>
  <si>
    <t xml:space="preserve"> </t>
  </si>
  <si>
    <t>UNDER 16</t>
  </si>
  <si>
    <t>BOYS</t>
  </si>
  <si>
    <t xml:space="preserve">ROUND 1 </t>
  </si>
  <si>
    <t>HEAT 1</t>
  </si>
  <si>
    <t>HEAT 2</t>
  </si>
  <si>
    <t>HEAT 3</t>
  </si>
  <si>
    <t>HEAT 4</t>
  </si>
  <si>
    <t>UNDER 14</t>
  </si>
  <si>
    <t>UNDER 18</t>
  </si>
  <si>
    <t>UNDER 12</t>
  </si>
  <si>
    <t>GIRLS</t>
  </si>
  <si>
    <t>HEAT 5</t>
  </si>
  <si>
    <t>HEAT 6</t>
  </si>
  <si>
    <t>SEMI</t>
  </si>
  <si>
    <t xml:space="preserve">SEMI </t>
  </si>
  <si>
    <t xml:space="preserve">           Event Location - Cronulla</t>
  </si>
  <si>
    <t>Koda Killorn</t>
  </si>
  <si>
    <t>Jarvis Earle</t>
  </si>
  <si>
    <t>Dane Decoque</t>
  </si>
  <si>
    <t>Will Emanuele</t>
  </si>
  <si>
    <t>Green</t>
  </si>
  <si>
    <t>Sam Cornock</t>
  </si>
  <si>
    <t>Nathan Martin</t>
  </si>
  <si>
    <t>Dion Earle</t>
  </si>
  <si>
    <t>Kobi Markey</t>
  </si>
  <si>
    <t>Liam Rayner</t>
  </si>
  <si>
    <t>Sam Lee</t>
  </si>
  <si>
    <t>Mathew Moeller</t>
  </si>
  <si>
    <t>Will Johnston</t>
  </si>
  <si>
    <t>Oscar Elfman</t>
  </si>
  <si>
    <t>Pete Kavanagh</t>
  </si>
  <si>
    <t>Grant Saacks</t>
  </si>
  <si>
    <t>Kel Gollan</t>
  </si>
  <si>
    <t>Paolo Cignetti</t>
  </si>
  <si>
    <t>Jordan Garber</t>
  </si>
  <si>
    <t>Nathan Coves</t>
  </si>
  <si>
    <t>Jay Brown</t>
  </si>
  <si>
    <t>Nathan Rohr</t>
  </si>
  <si>
    <t>Finley Padman</t>
  </si>
  <si>
    <t>Tye Koolis</t>
  </si>
  <si>
    <t>Zane Killorn</t>
  </si>
  <si>
    <t>Eddy Hamaty</t>
  </si>
  <si>
    <t>Kane Pickard</t>
  </si>
  <si>
    <t>Riley Lee</t>
  </si>
  <si>
    <t>Harrison Sheldon</t>
  </si>
  <si>
    <t>Harry Came</t>
  </si>
  <si>
    <t>Luke Micheals</t>
  </si>
  <si>
    <t>Zac Micheal</t>
  </si>
  <si>
    <t>Kye Black</t>
  </si>
  <si>
    <t>Koby Napper</t>
  </si>
  <si>
    <t>Fletcher Brown</t>
  </si>
  <si>
    <t>Kelly Gamblin</t>
  </si>
  <si>
    <t>Saul Hirner</t>
  </si>
  <si>
    <t>Isaac Cremer</t>
  </si>
  <si>
    <t>Jordan Fitzgerald</t>
  </si>
  <si>
    <t>Conor Fitzgerald</t>
  </si>
  <si>
    <t>Jason O'Rourke</t>
  </si>
  <si>
    <t>Rory Watling</t>
  </si>
  <si>
    <t>Taj Bramah</t>
  </si>
  <si>
    <t>Grayson Hinrichs</t>
  </si>
  <si>
    <t>Robbie Ward</t>
  </si>
  <si>
    <t>Lara Damelian</t>
  </si>
  <si>
    <t>Georgia Morrow</t>
  </si>
  <si>
    <t>Casey Earle</t>
  </si>
  <si>
    <t>Kate Hawkings</t>
  </si>
  <si>
    <t>Claudia Kennedy</t>
  </si>
  <si>
    <t>Charlotte Wilson</t>
  </si>
  <si>
    <t>Delilah McArthur</t>
  </si>
  <si>
    <t xml:space="preserve">              All HEAT TIMES = 20 minutes</t>
  </si>
  <si>
    <t xml:space="preserve">Sage Gubbay </t>
  </si>
  <si>
    <t>Kara Durante</t>
  </si>
  <si>
    <t>Luca Durante</t>
  </si>
  <si>
    <t>Conor Wilson</t>
  </si>
  <si>
    <t>Max McGuigan</t>
  </si>
  <si>
    <t>UNDER 18 BOYS</t>
  </si>
  <si>
    <t>HEAT 7</t>
  </si>
  <si>
    <t>HEAT 8</t>
  </si>
  <si>
    <t xml:space="preserve">UNDER 12&amp; 14 </t>
  </si>
  <si>
    <t xml:space="preserve">FINAL </t>
  </si>
  <si>
    <t>Q-FINAL</t>
  </si>
  <si>
    <t>1/4Final1</t>
  </si>
  <si>
    <t>Rd3</t>
  </si>
  <si>
    <t>Semi Final 1</t>
  </si>
  <si>
    <t>1/4 Final 2</t>
  </si>
  <si>
    <t>1/4 Final 3</t>
  </si>
  <si>
    <t>Semi Final 2</t>
  </si>
  <si>
    <t>Rd1 Ht7</t>
  </si>
  <si>
    <t>1/4 Final 4</t>
  </si>
  <si>
    <t>Rd1 Ht8</t>
  </si>
  <si>
    <t>UNDER 16 BOYS</t>
  </si>
  <si>
    <t xml:space="preserve">Oscar Ayto </t>
  </si>
  <si>
    <t xml:space="preserve">Charlie Smith </t>
  </si>
  <si>
    <t xml:space="preserve">Michael Faddy </t>
  </si>
  <si>
    <t>Zac Bacon</t>
  </si>
  <si>
    <t>14 GIRLS &amp; 12 GIRLS</t>
  </si>
  <si>
    <t>Ruby Griffiths (12s)</t>
  </si>
  <si>
    <t>Samantha Babister (14ss)</t>
  </si>
  <si>
    <t>Duke Weiland</t>
  </si>
  <si>
    <t xml:space="preserve">Charlie Chegwidden </t>
  </si>
  <si>
    <t xml:space="preserve">Jetson Kuch </t>
  </si>
  <si>
    <t>Maxime Rayer</t>
  </si>
  <si>
    <t>Nick McGrath</t>
  </si>
  <si>
    <t>Nathan Duncan</t>
  </si>
  <si>
    <t>Cruz McKee</t>
  </si>
  <si>
    <t>Matt Gall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</si>
</sst>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0"/>
      <color indexed="8"/>
      <name val="Calibri"/>
      <family val="2"/>
    </font>
    <font>
      <b/>
      <sz val="18"/>
      <color indexed="8"/>
      <name val="Calibri"/>
      <family val="2"/>
    </font>
    <font>
      <b/>
      <sz val="14"/>
      <name val="Calibri"/>
      <family val="2"/>
    </font>
    <font>
      <sz val="12"/>
      <name val="Calibri"/>
      <family val="0"/>
    </font>
    <font>
      <b/>
      <sz val="14"/>
      <color indexed="8"/>
      <name val="Calibri"/>
      <family val="2"/>
    </font>
    <font>
      <sz val="14"/>
      <color indexed="8"/>
      <name val="Calibri"/>
      <family val="2"/>
    </font>
    <font>
      <sz val="14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0"/>
      <color theme="1"/>
      <name val="Calibri"/>
      <family val="2"/>
    </font>
    <font>
      <b/>
      <sz val="18"/>
      <color theme="1"/>
      <name val="Calibri"/>
      <family val="2"/>
    </font>
    <font>
      <b/>
      <sz val="14"/>
      <color theme="1"/>
      <name val="Calibri"/>
      <family val="2"/>
    </font>
    <font>
      <b/>
      <sz val="14"/>
      <color rgb="FF000000"/>
      <name val="Calibri"/>
      <family val="2"/>
    </font>
    <font>
      <sz val="14"/>
      <color rgb="FF000000"/>
      <name val="Calibri"/>
      <family val="2"/>
    </font>
    <font>
      <sz val="14"/>
      <color theme="1"/>
      <name val="Calibri"/>
      <family val="2"/>
    </font>
    <font>
      <b/>
      <sz val="16"/>
      <color theme="1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3366FF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1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0" fillId="0" borderId="0" xfId="0" applyFont="1" applyAlignment="1">
      <alignment/>
    </xf>
    <xf numFmtId="0" fontId="21" fillId="0" borderId="0" xfId="55" applyFont="1" applyFill="1" applyAlignment="1">
      <alignment horizontal="center"/>
      <protection/>
    </xf>
    <xf numFmtId="0" fontId="22" fillId="0" borderId="0" xfId="55" applyFont="1">
      <alignment/>
      <protection/>
    </xf>
    <xf numFmtId="0" fontId="45" fillId="0" borderId="0" xfId="0" applyFont="1" applyAlignment="1">
      <alignment/>
    </xf>
    <xf numFmtId="0" fontId="46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47" fillId="0" borderId="0" xfId="0" applyFont="1" applyAlignment="1">
      <alignment/>
    </xf>
    <xf numFmtId="0" fontId="21" fillId="0" borderId="0" xfId="0" applyFont="1" applyAlignment="1">
      <alignment horizontal="center"/>
    </xf>
    <xf numFmtId="0" fontId="21" fillId="0" borderId="0" xfId="0" applyFont="1" applyAlignment="1">
      <alignment/>
    </xf>
    <xf numFmtId="0" fontId="21" fillId="33" borderId="10" xfId="0" applyFont="1" applyFill="1" applyBorder="1" applyAlignment="1">
      <alignment/>
    </xf>
    <xf numFmtId="0" fontId="25" fillId="0" borderId="11" xfId="0" applyFont="1" applyBorder="1" applyAlignment="1">
      <alignment/>
    </xf>
    <xf numFmtId="0" fontId="46" fillId="0" borderId="12" xfId="0" applyFont="1" applyBorder="1" applyAlignment="1">
      <alignment/>
    </xf>
    <xf numFmtId="0" fontId="25" fillId="0" borderId="12" xfId="0" applyFont="1" applyBorder="1" applyAlignment="1">
      <alignment/>
    </xf>
    <xf numFmtId="0" fontId="46" fillId="34" borderId="13" xfId="0" applyFont="1" applyFill="1" applyBorder="1" applyAlignment="1">
      <alignment/>
    </xf>
    <xf numFmtId="0" fontId="46" fillId="35" borderId="13" xfId="0" applyFont="1" applyFill="1" applyBorder="1" applyAlignment="1">
      <alignment/>
    </xf>
    <xf numFmtId="0" fontId="25" fillId="0" borderId="14" xfId="0" applyFont="1" applyBorder="1" applyAlignment="1">
      <alignment/>
    </xf>
    <xf numFmtId="0" fontId="25" fillId="0" borderId="15" xfId="0" applyFont="1" applyBorder="1" applyAlignment="1">
      <alignment/>
    </xf>
    <xf numFmtId="0" fontId="25" fillId="0" borderId="0" xfId="0" applyFont="1" applyAlignment="1">
      <alignment/>
    </xf>
    <xf numFmtId="0" fontId="25" fillId="0" borderId="16" xfId="0" applyFont="1" applyBorder="1" applyAlignment="1">
      <alignment/>
    </xf>
    <xf numFmtId="0" fontId="25" fillId="0" borderId="10" xfId="0" applyFont="1" applyBorder="1" applyAlignment="1">
      <alignment/>
    </xf>
    <xf numFmtId="0" fontId="25" fillId="0" borderId="17" xfId="0" applyFont="1" applyBorder="1" applyAlignment="1">
      <alignment/>
    </xf>
    <xf numFmtId="0" fontId="25" fillId="0" borderId="18" xfId="0" applyFont="1" applyBorder="1" applyAlignment="1">
      <alignment/>
    </xf>
    <xf numFmtId="0" fontId="25" fillId="0" borderId="13" xfId="0" applyFont="1" applyBorder="1" applyAlignment="1">
      <alignment/>
    </xf>
    <xf numFmtId="0" fontId="48" fillId="0" borderId="12" xfId="0" applyFont="1" applyBorder="1" applyAlignment="1">
      <alignment/>
    </xf>
    <xf numFmtId="0" fontId="48" fillId="0" borderId="13" xfId="0" applyFont="1" applyBorder="1" applyAlignment="1">
      <alignment/>
    </xf>
    <xf numFmtId="0" fontId="48" fillId="0" borderId="0" xfId="0" applyFont="1" applyAlignment="1">
      <alignment/>
    </xf>
    <xf numFmtId="0" fontId="48" fillId="0" borderId="10" xfId="0" applyFont="1" applyBorder="1" applyAlignment="1">
      <alignment/>
    </xf>
    <xf numFmtId="0" fontId="48" fillId="0" borderId="16" xfId="0" applyFont="1" applyBorder="1" applyAlignment="1">
      <alignment/>
    </xf>
    <xf numFmtId="0" fontId="48" fillId="0" borderId="17" xfId="0" applyFont="1" applyBorder="1" applyAlignment="1">
      <alignment/>
    </xf>
    <xf numFmtId="0" fontId="48" fillId="0" borderId="0" xfId="0" applyFont="1" applyAlignment="1" quotePrefix="1">
      <alignment horizontal="left"/>
    </xf>
    <xf numFmtId="0" fontId="48" fillId="0" borderId="18" xfId="0" applyFont="1" applyBorder="1" applyAlignment="1">
      <alignment/>
    </xf>
    <xf numFmtId="0" fontId="25" fillId="0" borderId="12" xfId="0" applyFont="1" applyBorder="1" applyAlignment="1">
      <alignment horizontal="center"/>
    </xf>
    <xf numFmtId="0" fontId="48" fillId="0" borderId="0" xfId="0" applyFont="1" applyAlignment="1">
      <alignment horizontal="center"/>
    </xf>
    <xf numFmtId="0" fontId="48" fillId="0" borderId="0" xfId="0" applyFont="1" applyBorder="1" applyAlignment="1">
      <alignment/>
    </xf>
    <xf numFmtId="0" fontId="2" fillId="36" borderId="0" xfId="0" applyFont="1" applyFill="1" applyAlignment="1">
      <alignment/>
    </xf>
    <xf numFmtId="0" fontId="0" fillId="36" borderId="0" xfId="0" applyFill="1" applyAlignment="1">
      <alignment/>
    </xf>
    <xf numFmtId="0" fontId="48" fillId="37" borderId="0" xfId="0" applyFont="1" applyFill="1" applyAlignment="1">
      <alignment horizontal="center"/>
    </xf>
    <xf numFmtId="0" fontId="48" fillId="38" borderId="0" xfId="0" applyFont="1" applyFill="1" applyAlignment="1">
      <alignment horizontal="center"/>
    </xf>
    <xf numFmtId="0" fontId="48" fillId="18" borderId="0" xfId="0" applyFont="1" applyFill="1" applyAlignment="1">
      <alignment horizontal="center"/>
    </xf>
    <xf numFmtId="0" fontId="48" fillId="39" borderId="0" xfId="0" applyFont="1" applyFill="1" applyAlignment="1">
      <alignment horizontal="center"/>
    </xf>
    <xf numFmtId="0" fontId="48" fillId="17" borderId="0" xfId="0" applyFont="1" applyFill="1" applyAlignment="1">
      <alignment horizontal="center"/>
    </xf>
    <xf numFmtId="0" fontId="48" fillId="40" borderId="0" xfId="0" applyFont="1" applyFill="1" applyAlignment="1">
      <alignment horizontal="center"/>
    </xf>
    <xf numFmtId="0" fontId="48" fillId="15" borderId="0" xfId="0" applyFont="1" applyFill="1" applyAlignment="1">
      <alignment horizontal="center"/>
    </xf>
    <xf numFmtId="0" fontId="0" fillId="36" borderId="12" xfId="0" applyFont="1" applyFill="1" applyBorder="1" applyAlignment="1">
      <alignment vertical="center"/>
    </xf>
    <xf numFmtId="0" fontId="41" fillId="36" borderId="12" xfId="0" applyFont="1" applyFill="1" applyBorder="1" applyAlignment="1">
      <alignment horizontal="center" vertical="center" wrapText="1"/>
    </xf>
    <xf numFmtId="0" fontId="0" fillId="36" borderId="12" xfId="0" applyFill="1" applyBorder="1" applyAlignment="1">
      <alignment/>
    </xf>
    <xf numFmtId="0" fontId="0" fillId="36" borderId="12" xfId="0" applyFont="1" applyFill="1" applyBorder="1" applyAlignment="1">
      <alignment horizontal="center" vertical="center" wrapText="1"/>
    </xf>
    <xf numFmtId="0" fontId="41" fillId="36" borderId="12" xfId="0" applyFont="1" applyFill="1" applyBorder="1" applyAlignment="1">
      <alignment vertical="center"/>
    </xf>
    <xf numFmtId="0" fontId="25" fillId="41" borderId="12" xfId="0" applyFont="1" applyFill="1" applyBorder="1" applyAlignment="1">
      <alignment/>
    </xf>
    <xf numFmtId="0" fontId="0" fillId="0" borderId="12" xfId="0" applyBorder="1" applyAlignment="1">
      <alignment/>
    </xf>
    <xf numFmtId="0" fontId="49" fillId="0" borderId="0" xfId="0" applyFont="1" applyAlignment="1">
      <alignment/>
    </xf>
    <xf numFmtId="0" fontId="25" fillId="0" borderId="12" xfId="0" applyFont="1" applyFill="1" applyBorder="1" applyAlignment="1">
      <alignment/>
    </xf>
    <xf numFmtId="0" fontId="48" fillId="0" borderId="13" xfId="0" applyFont="1" applyBorder="1" applyAlignment="1">
      <alignment horizontal="center"/>
    </xf>
    <xf numFmtId="0" fontId="0" fillId="0" borderId="0" xfId="0" applyFill="1" applyAlignment="1">
      <alignment/>
    </xf>
    <xf numFmtId="0" fontId="48" fillId="0" borderId="0" xfId="0" applyFont="1" applyFill="1" applyAlignment="1">
      <alignment horizontal="center"/>
    </xf>
    <xf numFmtId="0" fontId="21" fillId="42" borderId="10" xfId="0" applyFont="1" applyFill="1" applyBorder="1" applyAlignment="1">
      <alignment/>
    </xf>
    <xf numFmtId="0" fontId="21" fillId="0" borderId="11" xfId="0" applyFont="1" applyBorder="1" applyAlignment="1">
      <alignment/>
    </xf>
    <xf numFmtId="0" fontId="45" fillId="0" borderId="12" xfId="0" applyFont="1" applyBorder="1" applyAlignment="1">
      <alignment/>
    </xf>
    <xf numFmtId="0" fontId="48" fillId="0" borderId="19" xfId="0" applyFont="1" applyBorder="1" applyAlignment="1">
      <alignment/>
    </xf>
    <xf numFmtId="0" fontId="21" fillId="0" borderId="15" xfId="0" applyFont="1" applyBorder="1" applyAlignment="1">
      <alignment/>
    </xf>
    <xf numFmtId="0" fontId="45" fillId="40" borderId="12" xfId="0" applyFont="1" applyFill="1" applyBorder="1" applyAlignment="1">
      <alignment/>
    </xf>
    <xf numFmtId="16" fontId="21" fillId="0" borderId="0" xfId="0" applyNumberFormat="1" applyFont="1" applyAlignment="1">
      <alignment/>
    </xf>
    <xf numFmtId="0" fontId="45" fillId="43" borderId="13" xfId="0" applyFont="1" applyFill="1" applyBorder="1" applyAlignment="1">
      <alignment/>
    </xf>
    <xf numFmtId="0" fontId="21" fillId="0" borderId="14" xfId="0" applyFont="1" applyBorder="1" applyAlignment="1">
      <alignment/>
    </xf>
    <xf numFmtId="0" fontId="25" fillId="0" borderId="16" xfId="0" applyFont="1" applyBorder="1" applyAlignment="1">
      <alignment horizontal="center"/>
    </xf>
    <xf numFmtId="0" fontId="21" fillId="0" borderId="10" xfId="0" applyFont="1" applyBorder="1" applyAlignment="1">
      <alignment/>
    </xf>
    <xf numFmtId="0" fontId="25" fillId="0" borderId="17" xfId="0" applyFont="1" applyBorder="1" applyAlignment="1">
      <alignment horizontal="center"/>
    </xf>
    <xf numFmtId="0" fontId="21" fillId="0" borderId="12" xfId="0" applyFont="1" applyBorder="1" applyAlignment="1">
      <alignment/>
    </xf>
    <xf numFmtId="0" fontId="25" fillId="0" borderId="18" xfId="0" applyFont="1" applyBorder="1" applyAlignment="1">
      <alignment horizontal="center"/>
    </xf>
    <xf numFmtId="0" fontId="21" fillId="0" borderId="13" xfId="0" applyFont="1" applyBorder="1" applyAlignment="1">
      <alignment/>
    </xf>
    <xf numFmtId="0" fontId="21" fillId="0" borderId="0" xfId="0" applyFont="1" applyBorder="1" applyAlignment="1">
      <alignment/>
    </xf>
    <xf numFmtId="2" fontId="25" fillId="0" borderId="17" xfId="0" applyNumberFormat="1" applyFont="1" applyBorder="1" applyAlignment="1">
      <alignment horizontal="center"/>
    </xf>
    <xf numFmtId="0" fontId="47" fillId="0" borderId="13" xfId="0" applyFont="1" applyBorder="1" applyAlignment="1">
      <alignment/>
    </xf>
    <xf numFmtId="0" fontId="48" fillId="0" borderId="18" xfId="0" applyFont="1" applyBorder="1" applyAlignment="1">
      <alignment horizontal="center"/>
    </xf>
    <xf numFmtId="0" fontId="25" fillId="0" borderId="14" xfId="0" applyFont="1" applyBorder="1" applyAlignment="1">
      <alignment horizontal="left"/>
    </xf>
    <xf numFmtId="0" fontId="25" fillId="0" borderId="14" xfId="0" applyFont="1" applyBorder="1" applyAlignment="1">
      <alignment horizontal="center"/>
    </xf>
    <xf numFmtId="0" fontId="48" fillId="0" borderId="13" xfId="0" applyFont="1" applyBorder="1" applyAlignment="1">
      <alignment horizontal="left"/>
    </xf>
    <xf numFmtId="0" fontId="48" fillId="0" borderId="18" xfId="0" applyFont="1" applyBorder="1" applyAlignment="1">
      <alignment horizontal="left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4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2:U35"/>
  <sheetViews>
    <sheetView tabSelected="1" view="pageBreakPreview" zoomScale="60" zoomScaleNormal="75" zoomScalePageLayoutView="0" workbookViewId="0" topLeftCell="A1">
      <selection activeCell="G6" sqref="G6"/>
    </sheetView>
  </sheetViews>
  <sheetFormatPr defaultColWidth="8.7109375" defaultRowHeight="15"/>
  <cols>
    <col min="1" max="3" width="8.7109375" style="0" customWidth="1"/>
    <col min="4" max="4" width="15.7109375" style="0" customWidth="1"/>
    <col min="5" max="5" width="13.421875" style="0" customWidth="1"/>
    <col min="6" max="6" width="11.140625" style="0" customWidth="1"/>
    <col min="7" max="7" width="12.421875" style="0" customWidth="1"/>
    <col min="8" max="8" width="10.7109375" style="0" customWidth="1"/>
    <col min="9" max="9" width="15.421875" style="0" customWidth="1"/>
    <col min="10" max="10" width="16.140625" style="0" customWidth="1"/>
    <col min="11" max="11" width="11.7109375" style="0" customWidth="1"/>
    <col min="12" max="12" width="13.421875" style="0" customWidth="1"/>
    <col min="13" max="13" width="13.140625" style="0" customWidth="1"/>
    <col min="14" max="14" width="10.140625" style="0" customWidth="1"/>
  </cols>
  <sheetData>
    <row r="2" spans="6:8" ht="25.5">
      <c r="F2" s="1" t="s">
        <v>7</v>
      </c>
      <c r="G2" s="1"/>
      <c r="H2" s="1"/>
    </row>
    <row r="3" ht="23.25">
      <c r="E3" s="2" t="s">
        <v>0</v>
      </c>
    </row>
    <row r="4" spans="6:7" ht="23.25">
      <c r="F4" s="2" t="s">
        <v>1</v>
      </c>
      <c r="G4" s="2"/>
    </row>
    <row r="6" spans="6:8" ht="18">
      <c r="F6" s="3"/>
      <c r="G6" s="4" t="s">
        <v>112</v>
      </c>
      <c r="H6" s="5"/>
    </row>
    <row r="7" spans="7:8" ht="21">
      <c r="G7" s="53"/>
      <c r="H7" s="53"/>
    </row>
    <row r="8" spans="6:9" ht="18">
      <c r="F8" s="6" t="s">
        <v>59</v>
      </c>
      <c r="G8" s="6"/>
      <c r="H8" s="6"/>
      <c r="I8" s="6"/>
    </row>
    <row r="9" spans="7:10" ht="18">
      <c r="G9" s="7" t="s">
        <v>2</v>
      </c>
      <c r="H9" s="8"/>
      <c r="I9" s="8"/>
      <c r="J9" s="9"/>
    </row>
    <row r="10" spans="5:9" ht="18">
      <c r="E10" s="9"/>
      <c r="F10" s="9"/>
      <c r="G10" s="10" t="s">
        <v>3</v>
      </c>
      <c r="H10" s="9"/>
      <c r="I10" s="9"/>
    </row>
    <row r="12" spans="3:9" ht="18">
      <c r="C12" s="6" t="s">
        <v>4</v>
      </c>
      <c r="I12" s="6" t="s">
        <v>5</v>
      </c>
    </row>
    <row r="13" spans="3:9" ht="18">
      <c r="C13" s="6" t="s">
        <v>6</v>
      </c>
      <c r="I13" s="6" t="s">
        <v>6</v>
      </c>
    </row>
    <row r="14" spans="3:13" ht="18">
      <c r="C14" s="6">
        <v>1</v>
      </c>
      <c r="D14" s="41" t="s">
        <v>52</v>
      </c>
      <c r="E14" s="41" t="s">
        <v>45</v>
      </c>
      <c r="F14" s="41" t="s">
        <v>46</v>
      </c>
      <c r="G14" s="41" t="s">
        <v>47</v>
      </c>
      <c r="I14" s="6">
        <v>1</v>
      </c>
      <c r="J14" s="42" t="s">
        <v>53</v>
      </c>
      <c r="K14" s="42" t="s">
        <v>45</v>
      </c>
      <c r="L14" s="42" t="s">
        <v>41</v>
      </c>
      <c r="M14" s="42" t="s">
        <v>47</v>
      </c>
    </row>
    <row r="15" spans="3:13" ht="18">
      <c r="C15" s="6">
        <v>2</v>
      </c>
      <c r="D15" s="41" t="s">
        <v>52</v>
      </c>
      <c r="E15" s="41" t="s">
        <v>45</v>
      </c>
      <c r="F15" s="41" t="s">
        <v>46</v>
      </c>
      <c r="G15" s="41" t="s">
        <v>48</v>
      </c>
      <c r="I15" s="6">
        <v>2</v>
      </c>
      <c r="J15" s="42" t="s">
        <v>53</v>
      </c>
      <c r="K15" s="42" t="s">
        <v>45</v>
      </c>
      <c r="L15" s="42" t="s">
        <v>41</v>
      </c>
      <c r="M15" s="42" t="s">
        <v>48</v>
      </c>
    </row>
    <row r="16" spans="3:13" ht="18">
      <c r="C16" s="6">
        <v>3</v>
      </c>
      <c r="D16" s="41" t="s">
        <v>52</v>
      </c>
      <c r="E16" s="41" t="s">
        <v>45</v>
      </c>
      <c r="F16" s="41" t="s">
        <v>46</v>
      </c>
      <c r="G16" s="41" t="s">
        <v>49</v>
      </c>
      <c r="I16" s="6">
        <v>3</v>
      </c>
      <c r="J16" s="39" t="s">
        <v>44</v>
      </c>
      <c r="K16" s="39" t="s">
        <v>45</v>
      </c>
      <c r="L16" s="39" t="s">
        <v>58</v>
      </c>
      <c r="M16" s="39" t="s">
        <v>47</v>
      </c>
    </row>
    <row r="17" spans="3:13" ht="18">
      <c r="C17" s="6">
        <v>4</v>
      </c>
      <c r="D17" s="41" t="s">
        <v>52</v>
      </c>
      <c r="E17" s="41" t="s">
        <v>45</v>
      </c>
      <c r="F17" s="41" t="s">
        <v>46</v>
      </c>
      <c r="G17" s="41" t="s">
        <v>50</v>
      </c>
      <c r="I17" s="6">
        <v>4</v>
      </c>
      <c r="J17" s="39" t="s">
        <v>44</v>
      </c>
      <c r="K17" s="39" t="s">
        <v>45</v>
      </c>
      <c r="L17" s="39" t="s">
        <v>58</v>
      </c>
      <c r="M17" s="39" t="s">
        <v>48</v>
      </c>
    </row>
    <row r="18" spans="3:13" ht="18">
      <c r="C18" s="6">
        <v>5</v>
      </c>
      <c r="D18" s="39" t="s">
        <v>44</v>
      </c>
      <c r="E18" s="39" t="s">
        <v>45</v>
      </c>
      <c r="F18" s="39" t="s">
        <v>46</v>
      </c>
      <c r="G18" s="39" t="s">
        <v>47</v>
      </c>
      <c r="I18" s="6">
        <v>5</v>
      </c>
      <c r="J18" s="43" t="s">
        <v>121</v>
      </c>
      <c r="K18" s="43" t="s">
        <v>54</v>
      </c>
      <c r="L18" s="43" t="s">
        <v>22</v>
      </c>
      <c r="M18" s="43" t="s">
        <v>47</v>
      </c>
    </row>
    <row r="19" spans="3:13" ht="18">
      <c r="C19" s="6">
        <v>6</v>
      </c>
      <c r="D19" s="39" t="s">
        <v>44</v>
      </c>
      <c r="E19" s="39" t="s">
        <v>45</v>
      </c>
      <c r="F19" s="39" t="s">
        <v>46</v>
      </c>
      <c r="G19" s="39" t="s">
        <v>48</v>
      </c>
      <c r="I19" s="6">
        <v>6</v>
      </c>
      <c r="J19" s="42" t="s">
        <v>53</v>
      </c>
      <c r="K19" s="42" t="s">
        <v>45</v>
      </c>
      <c r="L19" s="42" t="s">
        <v>122</v>
      </c>
      <c r="M19" s="42" t="s">
        <v>47</v>
      </c>
    </row>
    <row r="20" spans="3:13" ht="18">
      <c r="C20" s="6">
        <v>7</v>
      </c>
      <c r="D20" s="39" t="s">
        <v>44</v>
      </c>
      <c r="E20" s="39" t="s">
        <v>45</v>
      </c>
      <c r="F20" s="39" t="s">
        <v>46</v>
      </c>
      <c r="G20" s="39" t="s">
        <v>49</v>
      </c>
      <c r="I20" s="6">
        <v>7</v>
      </c>
      <c r="J20" s="40" t="s">
        <v>51</v>
      </c>
      <c r="K20" s="40" t="s">
        <v>45</v>
      </c>
      <c r="L20" s="40" t="s">
        <v>22</v>
      </c>
      <c r="M20" s="40" t="s">
        <v>47</v>
      </c>
    </row>
    <row r="21" spans="3:13" ht="18">
      <c r="C21" s="6">
        <v>8</v>
      </c>
      <c r="D21" s="39" t="s">
        <v>44</v>
      </c>
      <c r="E21" s="39" t="s">
        <v>45</v>
      </c>
      <c r="F21" s="39" t="s">
        <v>46</v>
      </c>
      <c r="G21" s="39" t="s">
        <v>50</v>
      </c>
      <c r="I21" s="6">
        <v>8</v>
      </c>
      <c r="J21" s="44" t="s">
        <v>44</v>
      </c>
      <c r="K21" s="44" t="s">
        <v>54</v>
      </c>
      <c r="L21" s="44" t="s">
        <v>22</v>
      </c>
      <c r="M21" s="44" t="s">
        <v>47</v>
      </c>
    </row>
    <row r="22" spans="3:21" ht="18">
      <c r="C22" s="6">
        <v>9</v>
      </c>
      <c r="D22" s="39" t="s">
        <v>44</v>
      </c>
      <c r="E22" s="39" t="s">
        <v>45</v>
      </c>
      <c r="F22" s="39" t="s">
        <v>46</v>
      </c>
      <c r="G22" s="39" t="s">
        <v>55</v>
      </c>
      <c r="I22" s="6">
        <v>9</v>
      </c>
      <c r="J22" s="39" t="s">
        <v>44</v>
      </c>
      <c r="K22" s="39" t="s">
        <v>45</v>
      </c>
      <c r="L22" s="39" t="s">
        <v>22</v>
      </c>
      <c r="M22" s="39" t="s">
        <v>47</v>
      </c>
      <c r="Q22" s="56"/>
      <c r="R22" s="56"/>
      <c r="S22" s="56"/>
      <c r="T22" s="56"/>
      <c r="U22" s="56"/>
    </row>
    <row r="23" spans="3:21" ht="18">
      <c r="C23" s="6">
        <v>10</v>
      </c>
      <c r="D23" s="39" t="s">
        <v>44</v>
      </c>
      <c r="E23" s="39" t="s">
        <v>45</v>
      </c>
      <c r="F23" s="39" t="s">
        <v>46</v>
      </c>
      <c r="G23" s="39" t="s">
        <v>56</v>
      </c>
      <c r="I23" s="6">
        <v>10</v>
      </c>
      <c r="J23" s="45" t="s">
        <v>52</v>
      </c>
      <c r="K23" s="45" t="s">
        <v>54</v>
      </c>
      <c r="L23" s="45" t="s">
        <v>22</v>
      </c>
      <c r="M23" s="45" t="s">
        <v>47</v>
      </c>
      <c r="Q23" s="57"/>
      <c r="R23" s="57"/>
      <c r="S23" s="57"/>
      <c r="T23" s="57"/>
      <c r="U23" s="56"/>
    </row>
    <row r="24" spans="3:13" ht="18">
      <c r="C24" s="6">
        <v>11</v>
      </c>
      <c r="D24" s="39" t="s">
        <v>44</v>
      </c>
      <c r="E24" s="39" t="s">
        <v>45</v>
      </c>
      <c r="F24" s="39" t="s">
        <v>46</v>
      </c>
      <c r="G24" s="39" t="s">
        <v>119</v>
      </c>
      <c r="I24" s="6">
        <v>11</v>
      </c>
      <c r="J24" s="41" t="s">
        <v>52</v>
      </c>
      <c r="K24" s="41" t="s">
        <v>45</v>
      </c>
      <c r="L24" s="41" t="s">
        <v>22</v>
      </c>
      <c r="M24" s="41" t="s">
        <v>47</v>
      </c>
    </row>
    <row r="25" spans="3:9" ht="18">
      <c r="C25" s="6">
        <v>12</v>
      </c>
      <c r="D25" s="39" t="s">
        <v>44</v>
      </c>
      <c r="E25" s="39" t="s">
        <v>45</v>
      </c>
      <c r="F25" s="39" t="s">
        <v>46</v>
      </c>
      <c r="G25" s="39" t="s">
        <v>120</v>
      </c>
      <c r="I25" s="6"/>
    </row>
    <row r="26" spans="3:9" ht="18">
      <c r="C26" s="6">
        <v>13</v>
      </c>
      <c r="D26" s="44" t="s">
        <v>44</v>
      </c>
      <c r="E26" s="44" t="s">
        <v>54</v>
      </c>
      <c r="F26" s="44" t="s">
        <v>41</v>
      </c>
      <c r="G26" s="44" t="s">
        <v>47</v>
      </c>
      <c r="I26" s="6"/>
    </row>
    <row r="27" spans="3:9" ht="18">
      <c r="C27" s="6">
        <v>14</v>
      </c>
      <c r="D27" s="44" t="s">
        <v>44</v>
      </c>
      <c r="E27" s="44" t="s">
        <v>54</v>
      </c>
      <c r="F27" s="44" t="s">
        <v>46</v>
      </c>
      <c r="G27" s="44" t="s">
        <v>48</v>
      </c>
      <c r="I27" s="6"/>
    </row>
    <row r="28" spans="3:9" ht="18">
      <c r="C28" s="6">
        <v>15</v>
      </c>
      <c r="D28" s="41" t="s">
        <v>52</v>
      </c>
      <c r="E28" s="41" t="s">
        <v>45</v>
      </c>
      <c r="F28" s="41" t="s">
        <v>57</v>
      </c>
      <c r="G28" s="41" t="s">
        <v>47</v>
      </c>
      <c r="I28" s="6"/>
    </row>
    <row r="29" spans="3:9" ht="18">
      <c r="C29" s="6">
        <v>16</v>
      </c>
      <c r="D29" s="41" t="s">
        <v>52</v>
      </c>
      <c r="E29" s="41" t="s">
        <v>45</v>
      </c>
      <c r="F29" s="41" t="s">
        <v>58</v>
      </c>
      <c r="G29" s="41" t="s">
        <v>48</v>
      </c>
      <c r="I29" s="6"/>
    </row>
    <row r="30" spans="3:14" ht="28.5">
      <c r="C30" s="6">
        <v>17</v>
      </c>
      <c r="D30" s="39" t="s">
        <v>44</v>
      </c>
      <c r="E30" s="39" t="s">
        <v>45</v>
      </c>
      <c r="F30" s="39" t="s">
        <v>123</v>
      </c>
      <c r="G30" s="39" t="s">
        <v>47</v>
      </c>
      <c r="I30" s="6"/>
      <c r="J30" s="46" t="s">
        <v>17</v>
      </c>
      <c r="K30" s="47" t="s">
        <v>13</v>
      </c>
      <c r="L30" s="47" t="s">
        <v>14</v>
      </c>
      <c r="M30" s="47" t="s">
        <v>15</v>
      </c>
      <c r="N30" s="47" t="s">
        <v>16</v>
      </c>
    </row>
    <row r="31" spans="3:14" ht="18">
      <c r="C31" s="6">
        <v>18</v>
      </c>
      <c r="D31" s="39" t="s">
        <v>44</v>
      </c>
      <c r="E31" s="39" t="s">
        <v>45</v>
      </c>
      <c r="F31" s="39" t="s">
        <v>123</v>
      </c>
      <c r="G31" s="39" t="s">
        <v>48</v>
      </c>
      <c r="I31" s="6"/>
      <c r="J31" s="48"/>
      <c r="K31" s="49">
        <v>10</v>
      </c>
      <c r="L31" s="49">
        <v>10</v>
      </c>
      <c r="M31" s="49">
        <v>3</v>
      </c>
      <c r="N31" s="49">
        <v>3</v>
      </c>
    </row>
    <row r="32" spans="3:14" ht="28.5">
      <c r="C32" s="6">
        <v>19</v>
      </c>
      <c r="D32" s="39" t="s">
        <v>44</v>
      </c>
      <c r="E32" s="39" t="s">
        <v>45</v>
      </c>
      <c r="F32" s="39" t="s">
        <v>123</v>
      </c>
      <c r="G32" s="39" t="s">
        <v>49</v>
      </c>
      <c r="J32" s="50"/>
      <c r="K32" s="47" t="s">
        <v>18</v>
      </c>
      <c r="L32" s="47" t="s">
        <v>19</v>
      </c>
      <c r="M32" s="47" t="s">
        <v>20</v>
      </c>
      <c r="N32" s="47" t="s">
        <v>21</v>
      </c>
    </row>
    <row r="33" spans="3:14" ht="18">
      <c r="C33" s="6">
        <v>20</v>
      </c>
      <c r="D33" s="39" t="s">
        <v>44</v>
      </c>
      <c r="E33" s="39" t="s">
        <v>45</v>
      </c>
      <c r="F33" s="39" t="s">
        <v>123</v>
      </c>
      <c r="G33" s="39" t="s">
        <v>50</v>
      </c>
      <c r="J33" s="46"/>
      <c r="K33" s="49">
        <v>6</v>
      </c>
      <c r="L33" s="49">
        <v>4</v>
      </c>
      <c r="M33" s="49">
        <v>2</v>
      </c>
      <c r="N33" s="49">
        <v>1</v>
      </c>
    </row>
    <row r="34" spans="3:7" ht="18">
      <c r="C34" s="6">
        <v>21</v>
      </c>
      <c r="D34" s="40" t="s">
        <v>51</v>
      </c>
      <c r="E34" s="40" t="s">
        <v>45</v>
      </c>
      <c r="F34" s="40" t="s">
        <v>41</v>
      </c>
      <c r="G34" s="40" t="s">
        <v>47</v>
      </c>
    </row>
    <row r="35" spans="3:9" ht="18">
      <c r="C35" s="6">
        <v>22</v>
      </c>
      <c r="D35" s="40" t="s">
        <v>51</v>
      </c>
      <c r="E35" s="40" t="s">
        <v>45</v>
      </c>
      <c r="F35" s="40" t="s">
        <v>41</v>
      </c>
      <c r="G35" s="40" t="s">
        <v>48</v>
      </c>
      <c r="I35" s="6"/>
    </row>
  </sheetData>
  <sheetProtection/>
  <printOptions/>
  <pageMargins left="0.7" right="0.7" top="0.75" bottom="0.75" header="0.3" footer="0.3"/>
  <pageSetup orientation="portrait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8"/>
  <sheetViews>
    <sheetView tabSelected="1" view="pageBreakPreview" zoomScale="60" zoomScaleNormal="75" zoomScalePageLayoutView="0" workbookViewId="0" topLeftCell="A1">
      <selection activeCell="G6" sqref="G6"/>
    </sheetView>
  </sheetViews>
  <sheetFormatPr defaultColWidth="8.7109375" defaultRowHeight="15"/>
  <cols>
    <col min="1" max="1" width="8.7109375" style="0" customWidth="1"/>
    <col min="2" max="2" width="22.421875" style="0" customWidth="1"/>
    <col min="3" max="3" width="9.421875" style="0" customWidth="1"/>
    <col min="4" max="4" width="8.140625" style="0" customWidth="1"/>
    <col min="5" max="6" width="8.7109375" style="0" customWidth="1"/>
    <col min="7" max="7" width="21.421875" style="0" customWidth="1"/>
    <col min="8" max="10" width="8.7109375" style="0" customWidth="1"/>
    <col min="11" max="11" width="22.421875" style="0" customWidth="1"/>
  </cols>
  <sheetData>
    <row r="1" spans="1:5" ht="23.25">
      <c r="A1" s="2" t="s">
        <v>8</v>
      </c>
      <c r="B1" s="2"/>
      <c r="C1" s="2"/>
      <c r="D1" s="2"/>
      <c r="E1" s="2"/>
    </row>
    <row r="3" ht="18">
      <c r="A3" s="6" t="s">
        <v>118</v>
      </c>
    </row>
    <row r="5" spans="1:10" ht="18">
      <c r="A5" s="6" t="s">
        <v>41</v>
      </c>
      <c r="B5" s="6"/>
      <c r="C5" s="6"/>
      <c r="D5" s="6"/>
      <c r="F5" s="6" t="s">
        <v>42</v>
      </c>
      <c r="G5" s="6"/>
      <c r="H5" s="6"/>
      <c r="I5" s="6"/>
      <c r="J5" s="6" t="s">
        <v>22</v>
      </c>
    </row>
    <row r="6" spans="1:12" ht="18">
      <c r="A6" s="28"/>
      <c r="B6" s="20" t="s">
        <v>28</v>
      </c>
      <c r="C6" s="28"/>
      <c r="D6" s="28">
        <v>1</v>
      </c>
      <c r="F6" s="28"/>
      <c r="G6" s="28"/>
      <c r="H6" s="28"/>
      <c r="I6" s="28"/>
      <c r="J6" s="28"/>
      <c r="K6" s="28"/>
      <c r="L6" s="28"/>
    </row>
    <row r="7" spans="1:12" ht="18">
      <c r="A7" s="12" t="s">
        <v>23</v>
      </c>
      <c r="B7" s="29" t="s">
        <v>66</v>
      </c>
      <c r="C7" s="30" t="s">
        <v>43</v>
      </c>
      <c r="D7" s="29"/>
      <c r="F7" s="28"/>
      <c r="G7" s="28"/>
      <c r="H7" s="28"/>
      <c r="I7" s="28"/>
      <c r="J7" s="28"/>
      <c r="K7" s="28"/>
      <c r="L7" s="28"/>
    </row>
    <row r="8" spans="1:12" ht="18">
      <c r="A8" s="14" t="s">
        <v>24</v>
      </c>
      <c r="B8" s="26" t="s">
        <v>72</v>
      </c>
      <c r="C8" s="31" t="s">
        <v>43</v>
      </c>
      <c r="D8" s="26"/>
      <c r="F8" s="28"/>
      <c r="G8" s="28"/>
      <c r="H8" s="28"/>
      <c r="I8" s="28"/>
      <c r="J8" s="28"/>
      <c r="K8" s="28"/>
      <c r="L8" s="28"/>
    </row>
    <row r="9" spans="1:12" ht="18">
      <c r="A9" s="16" t="s">
        <v>25</v>
      </c>
      <c r="B9" s="26" t="s">
        <v>71</v>
      </c>
      <c r="C9" s="31" t="s">
        <v>43</v>
      </c>
      <c r="D9" s="26"/>
      <c r="F9" s="32" t="s">
        <v>30</v>
      </c>
      <c r="G9" s="28"/>
      <c r="H9" s="28">
        <v>5</v>
      </c>
      <c r="I9" s="28"/>
      <c r="J9" s="28"/>
      <c r="K9" s="28"/>
      <c r="L9" s="28"/>
    </row>
    <row r="10" spans="1:12" ht="18">
      <c r="A10" s="17" t="s">
        <v>26</v>
      </c>
      <c r="B10" s="79" t="s">
        <v>146</v>
      </c>
      <c r="C10" s="33"/>
      <c r="D10" s="27"/>
      <c r="F10" s="12" t="s">
        <v>23</v>
      </c>
      <c r="G10" s="34">
        <f>IF(D7=1,C7,(IF(D8=1,C8,(IF(D9=1,C9,(IF(D10=1,C10,1.1)))))))</f>
        <v>1.1</v>
      </c>
      <c r="H10" s="29"/>
      <c r="I10" s="28"/>
      <c r="J10" s="28"/>
      <c r="K10" s="28"/>
      <c r="L10" s="28"/>
    </row>
    <row r="11" spans="1:12" ht="18">
      <c r="A11" s="28"/>
      <c r="B11" s="28"/>
      <c r="C11" s="28"/>
      <c r="D11" s="28"/>
      <c r="F11" s="14" t="s">
        <v>24</v>
      </c>
      <c r="G11" s="34">
        <f>IF(D13=1,C13,(IF(D14=1,C14,(IF(D15=1,C15,(IF(D16=1,C16,1.2)))))))</f>
        <v>1.2</v>
      </c>
      <c r="H11" s="26"/>
      <c r="I11" s="28"/>
      <c r="J11" s="28"/>
      <c r="K11" s="28"/>
      <c r="L11" s="28"/>
    </row>
    <row r="12" spans="1:12" ht="18">
      <c r="A12" s="28"/>
      <c r="B12" s="28" t="s">
        <v>29</v>
      </c>
      <c r="C12" s="28"/>
      <c r="D12" s="28">
        <v>2</v>
      </c>
      <c r="F12" s="16" t="s">
        <v>25</v>
      </c>
      <c r="G12" s="34">
        <f>IF(D19=2,C19,(IF(D20=2,C20,(IF(D21=2,C21,(IF(D22=2,C22,2.3)))))))</f>
        <v>2.3</v>
      </c>
      <c r="H12" s="26"/>
      <c r="I12" s="28"/>
      <c r="J12" s="28"/>
      <c r="K12" s="28"/>
      <c r="L12" s="28"/>
    </row>
    <row r="13" spans="1:12" ht="18">
      <c r="A13" s="12" t="s">
        <v>23</v>
      </c>
      <c r="B13" s="29" t="s">
        <v>69</v>
      </c>
      <c r="C13" s="30"/>
      <c r="D13" s="29"/>
      <c r="F13" s="17" t="s">
        <v>26</v>
      </c>
      <c r="G13" s="34">
        <f>IF(D25=2,C25,(IF(D26=2,C26,(IF(D27=2,C27,(IF(D28=2,C28,2.4)))))))</f>
        <v>2.4</v>
      </c>
      <c r="H13" s="27"/>
      <c r="I13" s="28"/>
      <c r="J13" s="28"/>
      <c r="K13" s="28"/>
      <c r="L13" s="28"/>
    </row>
    <row r="14" spans="1:12" ht="18">
      <c r="A14" s="14" t="s">
        <v>24</v>
      </c>
      <c r="B14" s="26" t="s">
        <v>70</v>
      </c>
      <c r="C14" s="31"/>
      <c r="D14" s="26"/>
      <c r="F14" s="28"/>
      <c r="G14" s="28"/>
      <c r="H14" s="28"/>
      <c r="I14" s="28"/>
      <c r="J14" s="28"/>
      <c r="K14" s="28"/>
      <c r="L14" s="28"/>
    </row>
    <row r="15" spans="1:12" ht="18">
      <c r="A15" s="16" t="s">
        <v>25</v>
      </c>
      <c r="B15" s="26" t="s">
        <v>76</v>
      </c>
      <c r="C15" s="31"/>
      <c r="D15" s="26"/>
      <c r="F15" s="28"/>
      <c r="G15" s="28"/>
      <c r="H15" s="28"/>
      <c r="I15" s="28"/>
      <c r="J15" s="28"/>
      <c r="K15" s="35" t="s">
        <v>32</v>
      </c>
      <c r="L15" s="28">
        <v>7</v>
      </c>
    </row>
    <row r="16" spans="1:12" ht="18">
      <c r="A16" s="17" t="s">
        <v>26</v>
      </c>
      <c r="B16" s="27" t="s">
        <v>78</v>
      </c>
      <c r="C16" s="33"/>
      <c r="D16" s="27"/>
      <c r="F16" s="28"/>
      <c r="G16" s="28"/>
      <c r="H16" s="28"/>
      <c r="I16" s="28"/>
      <c r="J16" s="12" t="s">
        <v>23</v>
      </c>
      <c r="K16" s="34">
        <f>IF(H10=1,G10,(IF(H11=1,G11,(IF(H12=1,G12,(IF(H13=1,G13,1.5)))))))</f>
        <v>1.5</v>
      </c>
      <c r="L16" s="29"/>
    </row>
    <row r="17" spans="1:12" ht="18">
      <c r="A17" s="36"/>
      <c r="B17" s="36"/>
      <c r="C17" s="36"/>
      <c r="D17" s="36"/>
      <c r="F17" s="28"/>
      <c r="G17" s="28"/>
      <c r="H17" s="28"/>
      <c r="I17" s="28"/>
      <c r="J17" s="14" t="s">
        <v>24</v>
      </c>
      <c r="K17" s="34">
        <f>IF(H10=2,G10,(IF(H11=2,G11,(IF(H12=2,G12,(IF(H13=2,G13,2.5)))))))</f>
        <v>2.5</v>
      </c>
      <c r="L17" s="26"/>
    </row>
    <row r="18" spans="1:12" ht="18">
      <c r="A18" s="36"/>
      <c r="B18" s="28" t="s">
        <v>31</v>
      </c>
      <c r="C18" s="28"/>
      <c r="D18" s="28">
        <v>3</v>
      </c>
      <c r="F18" s="28"/>
      <c r="G18" s="28"/>
      <c r="H18" s="28"/>
      <c r="I18" s="28"/>
      <c r="J18" s="16" t="s">
        <v>25</v>
      </c>
      <c r="K18" s="34">
        <f>IF(H22=1,G22,(IF(H23=1,G23,(IF(H24=1,G24,(IF(H25=1,G25,1.6)))))))</f>
        <v>1.6</v>
      </c>
      <c r="L18" s="26"/>
    </row>
    <row r="19" spans="1:12" ht="18">
      <c r="A19" s="12" t="s">
        <v>23</v>
      </c>
      <c r="B19" s="29" t="s">
        <v>68</v>
      </c>
      <c r="C19" s="30" t="s">
        <v>43</v>
      </c>
      <c r="D19" s="29"/>
      <c r="F19" s="28"/>
      <c r="G19" s="28"/>
      <c r="H19" s="28"/>
      <c r="I19" s="28"/>
      <c r="J19" s="17" t="s">
        <v>26</v>
      </c>
      <c r="K19" s="34">
        <f>IF(H22=2,G22,(IF(H23=2,G23,(IF(H24=2,G24,(IF(H25=2,G25,2.6)))))))</f>
        <v>2.6</v>
      </c>
      <c r="L19" s="27"/>
    </row>
    <row r="20" spans="1:12" ht="18">
      <c r="A20" s="14" t="s">
        <v>24</v>
      </c>
      <c r="B20" s="26" t="s">
        <v>79</v>
      </c>
      <c r="C20" s="31" t="s">
        <v>43</v>
      </c>
      <c r="D20" s="26"/>
      <c r="F20" s="28"/>
      <c r="G20" s="28"/>
      <c r="H20" s="28"/>
      <c r="I20" s="28"/>
      <c r="J20" s="36"/>
      <c r="K20" s="36"/>
      <c r="L20" s="36"/>
    </row>
    <row r="21" spans="1:12" ht="18">
      <c r="A21" s="16" t="s">
        <v>25</v>
      </c>
      <c r="B21" s="26" t="s">
        <v>75</v>
      </c>
      <c r="C21" s="31" t="s">
        <v>43</v>
      </c>
      <c r="D21" s="26"/>
      <c r="F21" s="28" t="s">
        <v>33</v>
      </c>
      <c r="G21" s="28"/>
      <c r="H21" s="28">
        <v>6</v>
      </c>
      <c r="I21" s="28"/>
      <c r="J21" s="36"/>
      <c r="K21" s="36"/>
      <c r="L21" s="36"/>
    </row>
    <row r="22" spans="1:12" ht="18">
      <c r="A22" s="17" t="s">
        <v>26</v>
      </c>
      <c r="B22" s="27" t="s">
        <v>77</v>
      </c>
      <c r="C22" s="33"/>
      <c r="D22" s="27"/>
      <c r="F22" s="12" t="s">
        <v>23</v>
      </c>
      <c r="G22" s="34">
        <f>IF(D7=2,C7,(IF(D7=2,C7,(IF(D8=2,C8,(IF(D9=2,C9,2.1)))))))</f>
        <v>2.1</v>
      </c>
      <c r="H22" s="29"/>
      <c r="I22" s="28"/>
      <c r="J22" s="36"/>
      <c r="K22" s="36"/>
      <c r="L22" s="36"/>
    </row>
    <row r="23" spans="1:12" ht="18">
      <c r="A23" s="36"/>
      <c r="B23" s="36"/>
      <c r="C23" s="36"/>
      <c r="D23" s="36"/>
      <c r="F23" s="14" t="s">
        <v>24</v>
      </c>
      <c r="G23" s="34">
        <f>IF(D13=2,C13,(IF(D14=2,C14,(IF(D15=2,C15,(IF(D16=2,C16,2.2)))))))</f>
        <v>2.2</v>
      </c>
      <c r="H23" s="26"/>
      <c r="I23" s="28"/>
      <c r="J23" s="36"/>
      <c r="K23" s="36"/>
      <c r="L23" s="36"/>
    </row>
    <row r="24" spans="1:12" ht="18">
      <c r="A24" s="36"/>
      <c r="B24" s="28" t="s">
        <v>34</v>
      </c>
      <c r="C24" s="28"/>
      <c r="D24" s="28">
        <v>4</v>
      </c>
      <c r="F24" s="16" t="s">
        <v>25</v>
      </c>
      <c r="G24" s="34">
        <f>IF(D19=1,C19,(IF(D20=1,C20,(IF(D21=1,C21,(IF(D22=1,C22,1.3)))))))</f>
        <v>1.3</v>
      </c>
      <c r="H24" s="26"/>
      <c r="I24" s="28"/>
      <c r="J24" s="36"/>
      <c r="K24" s="36"/>
      <c r="L24" s="36"/>
    </row>
    <row r="25" spans="1:12" ht="18">
      <c r="A25" s="12" t="s">
        <v>23</v>
      </c>
      <c r="B25" s="29" t="s">
        <v>67</v>
      </c>
      <c r="C25" s="26" t="s">
        <v>43</v>
      </c>
      <c r="D25" s="29"/>
      <c r="F25" s="17" t="s">
        <v>26</v>
      </c>
      <c r="G25" s="34">
        <f>IF(D25=1,C25,(IF(D26=1,C26,(IF(D27=1,C27,(IF(D28=1,C28,1.4)))))))</f>
        <v>1.4</v>
      </c>
      <c r="H25" s="27"/>
      <c r="I25" s="28"/>
      <c r="J25" s="36"/>
      <c r="K25" s="36"/>
      <c r="L25" s="36"/>
    </row>
    <row r="26" spans="1:4" ht="18">
      <c r="A26" s="14" t="s">
        <v>24</v>
      </c>
      <c r="B26" s="26" t="s">
        <v>73</v>
      </c>
      <c r="C26" s="26" t="s">
        <v>43</v>
      </c>
      <c r="D26" s="26"/>
    </row>
    <row r="27" spans="1:4" ht="18">
      <c r="A27" s="16" t="s">
        <v>25</v>
      </c>
      <c r="B27" s="26" t="s">
        <v>74</v>
      </c>
      <c r="C27" s="52"/>
      <c r="D27" s="26"/>
    </row>
    <row r="28" spans="1:4" ht="18">
      <c r="A28" s="17" t="s">
        <v>26</v>
      </c>
      <c r="B28" s="26" t="s">
        <v>113</v>
      </c>
      <c r="C28" s="26"/>
      <c r="D28" s="27"/>
    </row>
  </sheetData>
  <sheetProtection/>
  <printOptions/>
  <pageMargins left="0.7" right="0.7" top="0.75" bottom="0.75" header="0.3" footer="0.3"/>
  <pageSetup horizontalDpi="300" verticalDpi="3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0"/>
  <sheetViews>
    <sheetView tabSelected="1" view="pageBreakPreview" zoomScale="60" zoomScalePageLayoutView="0" workbookViewId="0" topLeftCell="A1">
      <selection activeCell="G6" sqref="G6"/>
    </sheetView>
  </sheetViews>
  <sheetFormatPr defaultColWidth="8.7109375" defaultRowHeight="15"/>
  <cols>
    <col min="1" max="1" width="8.7109375" style="0" customWidth="1"/>
    <col min="2" max="2" width="20.140625" style="0" customWidth="1"/>
  </cols>
  <sheetData>
    <row r="1" spans="1:5" ht="23.25">
      <c r="A1" s="2" t="s">
        <v>8</v>
      </c>
      <c r="B1" s="2"/>
      <c r="C1" s="2"/>
      <c r="D1" s="2"/>
      <c r="E1" s="2"/>
    </row>
    <row r="3" ht="18">
      <c r="A3" s="6" t="s">
        <v>9</v>
      </c>
    </row>
    <row r="5" spans="1:3" ht="18">
      <c r="A5" s="11" t="s">
        <v>22</v>
      </c>
      <c r="B5" s="11"/>
      <c r="C5" s="11">
        <v>1</v>
      </c>
    </row>
    <row r="6" spans="1:3" ht="18">
      <c r="A6" s="12" t="s">
        <v>23</v>
      </c>
      <c r="B6" s="13" t="s">
        <v>37</v>
      </c>
      <c r="C6" s="13"/>
    </row>
    <row r="7" spans="1:3" ht="18">
      <c r="A7" s="14" t="s">
        <v>24</v>
      </c>
      <c r="B7" s="15" t="s">
        <v>38</v>
      </c>
      <c r="C7" s="15"/>
    </row>
    <row r="8" spans="1:3" ht="18">
      <c r="A8" s="16" t="s">
        <v>25</v>
      </c>
      <c r="B8" s="13" t="s">
        <v>39</v>
      </c>
      <c r="C8" s="13"/>
    </row>
    <row r="9" spans="1:3" ht="18">
      <c r="A9" s="17" t="s">
        <v>26</v>
      </c>
      <c r="B9" s="18" t="s">
        <v>40</v>
      </c>
      <c r="C9" s="18"/>
    </row>
    <row r="10" spans="1:3" ht="18">
      <c r="A10" s="51" t="s">
        <v>64</v>
      </c>
      <c r="B10" s="15" t="s">
        <v>114</v>
      </c>
      <c r="C10" s="1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6"/>
  <sheetViews>
    <sheetView tabSelected="1" view="pageBreakPreview" zoomScale="60" zoomScaleNormal="75" zoomScalePageLayoutView="0" workbookViewId="0" topLeftCell="A1">
      <selection activeCell="G6" sqref="G6"/>
    </sheetView>
  </sheetViews>
  <sheetFormatPr defaultColWidth="8.7109375" defaultRowHeight="15"/>
  <cols>
    <col min="1" max="1" width="8.140625" style="0" customWidth="1"/>
    <col min="2" max="2" width="5.140625" style="0" hidden="1" customWidth="1"/>
    <col min="3" max="3" width="21.421875" style="0" customWidth="1"/>
    <col min="4" max="4" width="6.421875" style="0" customWidth="1"/>
    <col min="5" max="7" width="8.7109375" style="0" customWidth="1"/>
    <col min="8" max="8" width="17.421875" style="0" customWidth="1"/>
  </cols>
  <sheetData>
    <row r="1" spans="1:5" ht="23.25">
      <c r="A1" s="2" t="s">
        <v>8</v>
      </c>
      <c r="B1" s="2"/>
      <c r="C1" s="2"/>
      <c r="D1" s="2"/>
      <c r="E1" s="2"/>
    </row>
    <row r="3" ht="18">
      <c r="A3" s="6" t="s">
        <v>133</v>
      </c>
    </row>
    <row r="5" spans="1:16" ht="18">
      <c r="A5" s="6" t="s">
        <v>41</v>
      </c>
      <c r="B5" s="6"/>
      <c r="C5" s="6"/>
      <c r="D5" s="6"/>
      <c r="E5" s="6"/>
      <c r="F5" s="6" t="s">
        <v>123</v>
      </c>
      <c r="G5" s="6"/>
      <c r="H5" s="6"/>
      <c r="I5" s="6"/>
      <c r="J5" s="6" t="s">
        <v>57</v>
      </c>
      <c r="K5" s="6"/>
      <c r="L5" s="6"/>
      <c r="M5" s="6"/>
      <c r="N5" s="6" t="s">
        <v>22</v>
      </c>
      <c r="O5" s="28"/>
      <c r="P5" s="28"/>
    </row>
    <row r="6" spans="1:16" ht="18">
      <c r="A6" s="28"/>
      <c r="B6" s="11" t="s">
        <v>28</v>
      </c>
      <c r="C6" s="28"/>
      <c r="D6" s="11">
        <v>1</v>
      </c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</row>
    <row r="7" spans="1:16" ht="18">
      <c r="A7" s="58" t="s">
        <v>23</v>
      </c>
      <c r="B7" s="26">
        <v>1</v>
      </c>
      <c r="C7" s="13" t="s">
        <v>117</v>
      </c>
      <c r="D7" s="59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</row>
    <row r="8" spans="1:16" ht="18">
      <c r="A8" s="60" t="s">
        <v>24</v>
      </c>
      <c r="B8" s="61">
        <v>16</v>
      </c>
      <c r="C8" s="13" t="s">
        <v>94</v>
      </c>
      <c r="D8" s="62"/>
      <c r="E8" s="28"/>
      <c r="F8" s="28"/>
      <c r="G8" s="28"/>
      <c r="H8" s="28"/>
      <c r="I8" s="28"/>
      <c r="J8" s="28"/>
      <c r="K8" s="28"/>
      <c r="L8" s="28"/>
      <c r="M8" s="28"/>
      <c r="N8" s="28"/>
      <c r="O8" s="28"/>
      <c r="P8" s="28"/>
    </row>
    <row r="9" spans="1:16" ht="18">
      <c r="A9" s="63" t="s">
        <v>25</v>
      </c>
      <c r="B9" s="26">
        <v>17</v>
      </c>
      <c r="C9" s="13" t="s">
        <v>95</v>
      </c>
      <c r="D9" s="59"/>
      <c r="E9" s="28"/>
      <c r="F9" s="64" t="s">
        <v>124</v>
      </c>
      <c r="G9" s="28"/>
      <c r="H9" s="11">
        <v>9</v>
      </c>
      <c r="I9" s="28"/>
      <c r="J9" s="28"/>
      <c r="K9" s="28"/>
      <c r="L9" s="28"/>
      <c r="M9" s="28"/>
      <c r="N9" s="28"/>
      <c r="O9" s="28"/>
      <c r="P9" s="28"/>
    </row>
    <row r="10" spans="1:16" ht="18">
      <c r="A10" s="65" t="s">
        <v>26</v>
      </c>
      <c r="B10" s="27">
        <v>32</v>
      </c>
      <c r="C10" s="55">
        <v>32</v>
      </c>
      <c r="D10" s="66"/>
      <c r="E10" s="28"/>
      <c r="F10" s="58" t="s">
        <v>23</v>
      </c>
      <c r="G10" s="67">
        <f>IF(D7=1,#REF!,(IF(D8=1,#REF!,(IF(D9=1,#REF!,(IF(D10=1,C10,1.1)))))))</f>
        <v>1.1</v>
      </c>
      <c r="H10" s="68"/>
      <c r="I10" s="28"/>
      <c r="J10" s="28"/>
      <c r="K10" s="28"/>
      <c r="L10" s="28"/>
      <c r="M10" s="28"/>
      <c r="N10" s="28"/>
      <c r="O10" s="28"/>
      <c r="P10" s="28"/>
    </row>
    <row r="11" spans="1:16" ht="18">
      <c r="A11" s="36"/>
      <c r="B11" s="11" t="s">
        <v>29</v>
      </c>
      <c r="C11" s="28"/>
      <c r="D11" s="11">
        <v>2</v>
      </c>
      <c r="E11" s="28"/>
      <c r="F11" s="60" t="s">
        <v>24</v>
      </c>
      <c r="G11" s="69">
        <f>IF(D12=1,#REF!,(IF(D13=1,#REF!,(IF(D14=1,#REF!,(IF(D15=1,C15,1.2)))))))</f>
        <v>1.2</v>
      </c>
      <c r="H11" s="70"/>
      <c r="I11" s="28"/>
      <c r="J11" s="36"/>
      <c r="K11" s="36"/>
      <c r="L11" s="36"/>
      <c r="M11" s="28"/>
      <c r="N11" s="36"/>
      <c r="O11" s="36"/>
      <c r="P11" s="28"/>
    </row>
    <row r="12" spans="1:16" ht="18">
      <c r="A12" s="58" t="s">
        <v>23</v>
      </c>
      <c r="B12" s="29">
        <v>8</v>
      </c>
      <c r="C12" s="15" t="s">
        <v>86</v>
      </c>
      <c r="D12" s="68"/>
      <c r="E12" s="28"/>
      <c r="F12" s="63" t="s">
        <v>25</v>
      </c>
      <c r="G12" s="69">
        <f>IF(D17=2,#REF!,(IF(D18=2,#REF!,(IF(D19=2,#REF!,(IF(D20=2,C20,2.3)))))))</f>
        <v>2.3</v>
      </c>
      <c r="H12" s="70"/>
      <c r="I12" s="28"/>
      <c r="J12" s="36"/>
      <c r="K12" s="36"/>
      <c r="L12" s="36"/>
      <c r="M12" s="28"/>
      <c r="N12" s="36"/>
      <c r="O12" s="36"/>
      <c r="P12" s="28"/>
    </row>
    <row r="13" spans="1:16" ht="18">
      <c r="A13" s="60" t="s">
        <v>24</v>
      </c>
      <c r="B13" s="26">
        <v>9</v>
      </c>
      <c r="C13" s="15" t="s">
        <v>87</v>
      </c>
      <c r="D13" s="70"/>
      <c r="E13" s="28"/>
      <c r="F13" s="65" t="s">
        <v>26</v>
      </c>
      <c r="G13" s="71">
        <f>IF(D22=2,#REF!,(IF(D23=2,#REF!,(IF(D24=2,#REF!,(IF(D25=2,C25,2.4)))))))</f>
        <v>2.4</v>
      </c>
      <c r="H13" s="72"/>
      <c r="I13" s="28"/>
      <c r="J13" s="36"/>
      <c r="K13" s="36"/>
      <c r="L13" s="36"/>
      <c r="M13" s="28"/>
      <c r="N13" s="36"/>
      <c r="O13" s="36"/>
      <c r="P13" s="28"/>
    </row>
    <row r="14" spans="1:16" ht="18">
      <c r="A14" s="63" t="s">
        <v>25</v>
      </c>
      <c r="B14" s="26">
        <v>24</v>
      </c>
      <c r="C14" s="18" t="s">
        <v>102</v>
      </c>
      <c r="D14" s="70"/>
      <c r="E14" s="28"/>
      <c r="F14" s="36"/>
      <c r="G14" s="36"/>
      <c r="H14" s="73"/>
      <c r="I14" s="28"/>
      <c r="J14" s="11" t="s">
        <v>125</v>
      </c>
      <c r="K14" s="10" t="s">
        <v>126</v>
      </c>
      <c r="L14" s="11">
        <v>13</v>
      </c>
      <c r="M14" s="28"/>
      <c r="N14" s="36"/>
      <c r="O14" s="36"/>
      <c r="P14" s="28"/>
    </row>
    <row r="15" spans="1:16" ht="18">
      <c r="A15" s="65" t="s">
        <v>26</v>
      </c>
      <c r="B15" s="27">
        <v>25</v>
      </c>
      <c r="C15" s="33" t="s">
        <v>134</v>
      </c>
      <c r="D15" s="72"/>
      <c r="E15" s="28"/>
      <c r="F15" s="36"/>
      <c r="G15" s="36"/>
      <c r="H15" s="73"/>
      <c r="I15" s="28"/>
      <c r="J15" s="58" t="s">
        <v>23</v>
      </c>
      <c r="K15" s="67">
        <f>IF(H10=1,G10,(IF(H11=1,G11,(IF(H12=1,G12,(IF(H13=1,G13,1.9)))))))</f>
        <v>1.9</v>
      </c>
      <c r="L15" s="68"/>
      <c r="M15" s="28"/>
      <c r="N15" s="36"/>
      <c r="O15" s="36"/>
      <c r="P15" s="28"/>
    </row>
    <row r="16" spans="1:16" ht="18">
      <c r="A16" s="36"/>
      <c r="B16" s="11" t="s">
        <v>31</v>
      </c>
      <c r="C16" s="28"/>
      <c r="D16" s="11">
        <v>3</v>
      </c>
      <c r="E16" s="28"/>
      <c r="F16" s="28"/>
      <c r="G16" s="28"/>
      <c r="H16" s="11"/>
      <c r="I16" s="28"/>
      <c r="J16" s="60" t="s">
        <v>24</v>
      </c>
      <c r="K16" s="74">
        <f>IF(H20=2,G20,(IF(H21=2,G21,(IF(H22=2,G22,(IF(H23=2,G23,2.1)))))))</f>
        <v>2.1</v>
      </c>
      <c r="L16" s="70"/>
      <c r="M16" s="28"/>
      <c r="N16" s="36"/>
      <c r="O16" s="36"/>
      <c r="P16" s="28"/>
    </row>
    <row r="17" spans="1:16" ht="18">
      <c r="A17" s="58" t="s">
        <v>23</v>
      </c>
      <c r="B17" s="29">
        <v>5</v>
      </c>
      <c r="C17" s="15" t="s">
        <v>83</v>
      </c>
      <c r="D17" s="68"/>
      <c r="E17" s="28"/>
      <c r="F17" s="28"/>
      <c r="G17" s="28"/>
      <c r="H17" s="11"/>
      <c r="I17" s="28"/>
      <c r="J17" s="63" t="s">
        <v>25</v>
      </c>
      <c r="K17" s="74">
        <f>IF(H20=1,G20,(IF(H21=1,G21,(IF(H22=1,G22,(IF(H23=1,G23,1.1)))))))</f>
        <v>1.1</v>
      </c>
      <c r="L17" s="70"/>
      <c r="M17" s="28"/>
      <c r="N17" s="36"/>
      <c r="O17" s="36"/>
      <c r="P17" s="28"/>
    </row>
    <row r="18" spans="1:16" ht="18">
      <c r="A18" s="60" t="s">
        <v>24</v>
      </c>
      <c r="B18" s="26">
        <v>12</v>
      </c>
      <c r="C18" s="19" t="s">
        <v>90</v>
      </c>
      <c r="D18" s="70"/>
      <c r="E18" s="28"/>
      <c r="F18" s="28"/>
      <c r="G18" s="28"/>
      <c r="H18" s="11"/>
      <c r="I18" s="28"/>
      <c r="J18" s="65" t="s">
        <v>26</v>
      </c>
      <c r="K18" s="71">
        <f>IF(H10=2,G10,(IF(H11=2,G11,(IF(H12=2,G12,(IF(H13=2,G13,2.9)))))))</f>
        <v>2.9</v>
      </c>
      <c r="L18" s="70"/>
      <c r="M18" s="28"/>
      <c r="N18" s="36"/>
      <c r="O18" s="36"/>
      <c r="P18" s="28"/>
    </row>
    <row r="19" spans="1:16" ht="18">
      <c r="A19" s="63" t="s">
        <v>25</v>
      </c>
      <c r="B19" s="26">
        <v>21</v>
      </c>
      <c r="C19" s="18" t="s">
        <v>99</v>
      </c>
      <c r="D19" s="70"/>
      <c r="E19" s="28"/>
      <c r="F19" s="11" t="s">
        <v>127</v>
      </c>
      <c r="G19" s="28"/>
      <c r="H19" s="11">
        <v>10</v>
      </c>
      <c r="I19" s="28"/>
      <c r="J19" s="36"/>
      <c r="K19" s="36"/>
      <c r="L19" s="73"/>
      <c r="M19" s="28"/>
      <c r="N19" s="36"/>
      <c r="O19" s="36"/>
      <c r="P19" s="28"/>
    </row>
    <row r="20" spans="1:16" ht="18">
      <c r="A20" s="65" t="s">
        <v>26</v>
      </c>
      <c r="B20" s="27">
        <v>28</v>
      </c>
      <c r="C20" s="33" t="s">
        <v>137</v>
      </c>
      <c r="D20" s="72"/>
      <c r="E20" s="28"/>
      <c r="F20" s="58" t="s">
        <v>23</v>
      </c>
      <c r="G20" s="67">
        <f>IF(D7=2,#REF!,(IF(D8=2,#REF!,(IF(D9=2,#REF!,(IF(D10=2,C10,2.1)))))))</f>
        <v>2.1</v>
      </c>
      <c r="H20" s="68"/>
      <c r="I20" s="28"/>
      <c r="J20" s="36"/>
      <c r="K20" s="28"/>
      <c r="L20" s="73"/>
      <c r="M20" s="28"/>
      <c r="N20" s="28"/>
      <c r="O20" s="28"/>
      <c r="P20" s="28"/>
    </row>
    <row r="21" spans="1:16" ht="18">
      <c r="A21" s="36"/>
      <c r="B21" s="11" t="s">
        <v>34</v>
      </c>
      <c r="C21" s="28"/>
      <c r="D21" s="11">
        <v>4</v>
      </c>
      <c r="E21" s="28"/>
      <c r="F21" s="60" t="s">
        <v>24</v>
      </c>
      <c r="G21" s="69">
        <f>IF(D12=2,#REF!,(IF(D13=2,#REF!,(IF(D14=2,#REF!,(IF(D15=2,C15,2.2)))))))</f>
        <v>2.2</v>
      </c>
      <c r="H21" s="70"/>
      <c r="I21" s="28"/>
      <c r="J21" s="28"/>
      <c r="K21" s="28"/>
      <c r="L21" s="11"/>
      <c r="M21" s="28"/>
      <c r="N21" s="28"/>
      <c r="O21" s="28"/>
      <c r="P21" s="28"/>
    </row>
    <row r="22" spans="1:16" ht="18">
      <c r="A22" s="58" t="s">
        <v>23</v>
      </c>
      <c r="B22" s="29">
        <v>4</v>
      </c>
      <c r="C22" s="15" t="s">
        <v>82</v>
      </c>
      <c r="D22" s="68"/>
      <c r="E22" s="28"/>
      <c r="F22" s="63" t="s">
        <v>25</v>
      </c>
      <c r="G22" s="69">
        <f>IF(D17=1,#REF!,(IF(D18=1,#REF!,(IF(D19=1,#REF!,(IF(D20=1,C20,1.3)))))))</f>
        <v>1.3</v>
      </c>
      <c r="H22" s="70"/>
      <c r="I22" s="28"/>
      <c r="J22" s="28"/>
      <c r="K22" s="28"/>
      <c r="L22" s="11"/>
      <c r="M22" s="28"/>
      <c r="N22" s="28"/>
      <c r="O22" s="28"/>
      <c r="P22" s="28"/>
    </row>
    <row r="23" spans="1:16" ht="18">
      <c r="A23" s="60" t="s">
        <v>24</v>
      </c>
      <c r="B23" s="26">
        <v>13</v>
      </c>
      <c r="C23" s="13" t="s">
        <v>91</v>
      </c>
      <c r="D23" s="70"/>
      <c r="E23" s="28"/>
      <c r="F23" s="65" t="s">
        <v>26</v>
      </c>
      <c r="G23" s="71">
        <f>IF(D22=1,#REF!,(IF(D23=1,#REF!,(IF(D24=1,#REF!,(IF(D25=1,C25,1.4)))))))</f>
        <v>1.4</v>
      </c>
      <c r="H23" s="72"/>
      <c r="I23" s="28"/>
      <c r="J23" s="28"/>
      <c r="K23" s="28"/>
      <c r="L23" s="11"/>
      <c r="M23" s="28"/>
      <c r="N23" s="28"/>
      <c r="O23" s="28"/>
      <c r="P23" s="28"/>
    </row>
    <row r="24" spans="1:16" ht="18">
      <c r="A24" s="63" t="s">
        <v>25</v>
      </c>
      <c r="B24" s="26">
        <v>20</v>
      </c>
      <c r="C24" s="18" t="s">
        <v>98</v>
      </c>
      <c r="D24" s="70"/>
      <c r="E24" s="28"/>
      <c r="F24" s="28"/>
      <c r="G24" s="28"/>
      <c r="H24" s="11"/>
      <c r="I24" s="28"/>
      <c r="J24" s="28"/>
      <c r="K24" s="28"/>
      <c r="L24" s="11"/>
      <c r="M24" s="28"/>
      <c r="N24" s="28"/>
      <c r="O24" s="10" t="s">
        <v>32</v>
      </c>
      <c r="P24" s="11">
        <v>15</v>
      </c>
    </row>
    <row r="25" spans="1:16" ht="18">
      <c r="A25" s="65" t="s">
        <v>26</v>
      </c>
      <c r="B25" s="27">
        <v>29</v>
      </c>
      <c r="C25" s="80" t="s">
        <v>148</v>
      </c>
      <c r="D25" s="72"/>
      <c r="E25" s="28"/>
      <c r="F25" s="28"/>
      <c r="G25" s="28"/>
      <c r="H25" s="11"/>
      <c r="I25" s="28"/>
      <c r="J25" s="28"/>
      <c r="K25" s="28"/>
      <c r="L25" s="11"/>
      <c r="M25" s="28"/>
      <c r="N25" s="58" t="s">
        <v>23</v>
      </c>
      <c r="O25" s="67">
        <f>IF(L15=1,K15,(IF(L16=1,K16,(IF(L17=1,K17,(IF(L18=1,K18,1.13)))))))</f>
        <v>1.13</v>
      </c>
      <c r="P25" s="68"/>
    </row>
    <row r="26" spans="1:16" ht="18">
      <c r="A26" s="28"/>
      <c r="B26" s="11" t="s">
        <v>35</v>
      </c>
      <c r="C26" s="28"/>
      <c r="D26" s="11">
        <v>5</v>
      </c>
      <c r="E26" s="28"/>
      <c r="F26" s="28"/>
      <c r="G26" s="28"/>
      <c r="H26" s="11"/>
      <c r="I26" s="28"/>
      <c r="J26" s="28"/>
      <c r="K26" s="28"/>
      <c r="L26" s="11"/>
      <c r="M26" s="28"/>
      <c r="N26" s="60" t="s">
        <v>24</v>
      </c>
      <c r="O26" s="69">
        <f>IF(L15=2,K15,(IF(L16=2,K16,(IF(L17=2,K17,(IF(L18=2,K18,2.13)))))))</f>
        <v>2.13</v>
      </c>
      <c r="P26" s="70"/>
    </row>
    <row r="27" spans="1:16" ht="18">
      <c r="A27" s="58" t="s">
        <v>23</v>
      </c>
      <c r="B27" s="29">
        <v>3</v>
      </c>
      <c r="C27" s="15" t="s">
        <v>81</v>
      </c>
      <c r="D27" s="68"/>
      <c r="E27" s="28"/>
      <c r="F27" s="28"/>
      <c r="G27" s="28"/>
      <c r="H27" s="11"/>
      <c r="I27" s="28"/>
      <c r="J27" s="28"/>
      <c r="K27" s="28"/>
      <c r="L27" s="11"/>
      <c r="M27" s="28"/>
      <c r="N27" s="63" t="s">
        <v>25</v>
      </c>
      <c r="O27" s="69">
        <f>IF(L35=1,K35,(IF(L36=1,K36,(IF(L37=1,K37,(IF(L38=1,K38,1.14)))))))</f>
        <v>1.14</v>
      </c>
      <c r="P27" s="70"/>
    </row>
    <row r="28" spans="1:16" ht="18">
      <c r="A28" s="60" t="s">
        <v>24</v>
      </c>
      <c r="B28" s="26">
        <v>14</v>
      </c>
      <c r="C28" s="13" t="s">
        <v>92</v>
      </c>
      <c r="D28" s="70"/>
      <c r="E28" s="28"/>
      <c r="F28" s="28"/>
      <c r="G28" s="28"/>
      <c r="H28" s="11"/>
      <c r="I28" s="28"/>
      <c r="J28" s="28"/>
      <c r="K28" s="28"/>
      <c r="L28" s="11"/>
      <c r="M28" s="28"/>
      <c r="N28" s="65" t="s">
        <v>26</v>
      </c>
      <c r="O28" s="71">
        <f>IF(L35=2,K35,(IF(L36=2,K36,(IF(L37=2,K37,(IF(L38=2,K38,2.14)))))))</f>
        <v>2.14</v>
      </c>
      <c r="P28" s="70"/>
    </row>
    <row r="29" spans="1:16" ht="18">
      <c r="A29" s="63" t="s">
        <v>25</v>
      </c>
      <c r="B29" s="26">
        <v>19</v>
      </c>
      <c r="C29" s="75" t="s">
        <v>97</v>
      </c>
      <c r="D29" s="70"/>
      <c r="E29" s="28"/>
      <c r="F29" s="11" t="s">
        <v>128</v>
      </c>
      <c r="G29" s="28"/>
      <c r="H29" s="11">
        <v>11</v>
      </c>
      <c r="I29" s="28"/>
      <c r="J29" s="28"/>
      <c r="K29" s="28"/>
      <c r="L29" s="11"/>
      <c r="M29" s="28"/>
      <c r="N29" s="28"/>
      <c r="O29" s="28"/>
      <c r="P29" s="28"/>
    </row>
    <row r="30" spans="1:16" ht="18">
      <c r="A30" s="65" t="s">
        <v>26</v>
      </c>
      <c r="B30" s="27">
        <v>30</v>
      </c>
      <c r="C30" s="76">
        <v>30</v>
      </c>
      <c r="D30" s="72"/>
      <c r="E30" s="28"/>
      <c r="F30" s="58" t="s">
        <v>23</v>
      </c>
      <c r="G30" s="67">
        <f>IF(D27=1,#REF!,(IF(D28=1,#REF!,(IF(D29=1,C29,(IF(D30=1,C30,1.5)))))))</f>
        <v>1.5</v>
      </c>
      <c r="H30" s="68"/>
      <c r="I30" s="28"/>
      <c r="J30" s="28"/>
      <c r="K30" s="28"/>
      <c r="L30" s="11"/>
      <c r="M30" s="28"/>
      <c r="N30" s="28"/>
      <c r="O30" s="28"/>
      <c r="P30" s="28"/>
    </row>
    <row r="31" spans="1:16" ht="18">
      <c r="A31" s="36"/>
      <c r="B31" s="11" t="s">
        <v>36</v>
      </c>
      <c r="C31" s="28"/>
      <c r="D31" s="11">
        <v>6</v>
      </c>
      <c r="E31" s="28"/>
      <c r="F31" s="60" t="s">
        <v>24</v>
      </c>
      <c r="G31" s="69">
        <f>IF(D32=1,#REF!,(IF(D33=1,#REF!,(IF(D34=1,#REF!,(IF(D35=1,C35,1.6)))))))</f>
        <v>1.6</v>
      </c>
      <c r="H31" s="70"/>
      <c r="I31" s="28"/>
      <c r="J31" s="36"/>
      <c r="K31" s="36"/>
      <c r="L31" s="73"/>
      <c r="M31" s="28"/>
      <c r="N31" s="36"/>
      <c r="O31" s="36"/>
      <c r="P31" s="28"/>
    </row>
    <row r="32" spans="1:16" ht="18">
      <c r="A32" s="58" t="s">
        <v>23</v>
      </c>
      <c r="B32" s="29">
        <v>6</v>
      </c>
      <c r="C32" s="21" t="s">
        <v>84</v>
      </c>
      <c r="D32" s="68"/>
      <c r="E32" s="28"/>
      <c r="F32" s="63" t="s">
        <v>25</v>
      </c>
      <c r="G32" s="69">
        <f>IF(D37=2,#REF!,(IF(D38=2,#REF!,(IF(D39=2,#REF!,(IF(D40=2,C40,2.7)))))))</f>
        <v>2.7</v>
      </c>
      <c r="H32" s="70"/>
      <c r="I32" s="28"/>
      <c r="J32" s="36"/>
      <c r="K32" s="36"/>
      <c r="L32" s="73"/>
      <c r="M32" s="28"/>
      <c r="N32" s="36"/>
      <c r="O32" s="36"/>
      <c r="P32" s="28"/>
    </row>
    <row r="33" spans="1:16" ht="18">
      <c r="A33" s="60" t="s">
        <v>24</v>
      </c>
      <c r="B33" s="26">
        <v>11</v>
      </c>
      <c r="C33" s="15" t="s">
        <v>89</v>
      </c>
      <c r="D33" s="70"/>
      <c r="E33" s="28"/>
      <c r="F33" s="65" t="s">
        <v>26</v>
      </c>
      <c r="G33" s="71">
        <f>IF(D42=2,#REF!,(IF(D43=2,#REF!,(IF(D44=2,#REF!,(IF(D45=2,C45,2.8)))))))</f>
        <v>2.8</v>
      </c>
      <c r="H33" s="72"/>
      <c r="I33" s="28"/>
      <c r="J33" s="36"/>
      <c r="K33" s="36"/>
      <c r="L33" s="73"/>
      <c r="M33" s="28"/>
      <c r="N33" s="36"/>
      <c r="O33" s="36"/>
      <c r="P33" s="28"/>
    </row>
    <row r="34" spans="1:16" ht="18">
      <c r="A34" s="63" t="s">
        <v>25</v>
      </c>
      <c r="B34" s="26">
        <v>22</v>
      </c>
      <c r="C34" s="18" t="s">
        <v>100</v>
      </c>
      <c r="D34" s="70"/>
      <c r="E34" s="28"/>
      <c r="F34" s="28"/>
      <c r="G34" s="28"/>
      <c r="H34" s="11"/>
      <c r="I34" s="28"/>
      <c r="J34" s="11" t="s">
        <v>125</v>
      </c>
      <c r="K34" s="10" t="s">
        <v>129</v>
      </c>
      <c r="L34" s="11">
        <v>14</v>
      </c>
      <c r="M34" s="28"/>
      <c r="N34" s="36"/>
      <c r="O34" s="36"/>
      <c r="P34" s="28"/>
    </row>
    <row r="35" spans="1:16" ht="18">
      <c r="A35" s="65" t="s">
        <v>26</v>
      </c>
      <c r="B35" s="27">
        <v>27</v>
      </c>
      <c r="C35" s="33" t="s">
        <v>136</v>
      </c>
      <c r="D35" s="72"/>
      <c r="E35" s="28"/>
      <c r="F35" s="28"/>
      <c r="G35" s="28"/>
      <c r="H35" s="11"/>
      <c r="I35" s="28"/>
      <c r="J35" s="58" t="s">
        <v>23</v>
      </c>
      <c r="K35" s="67">
        <f>IF(H30=1,G30,(IF(H31=1,G31,(IF(H32=1,G32,(IF(H33=1,G33,1.11)))))))</f>
        <v>1.11</v>
      </c>
      <c r="L35" s="29"/>
      <c r="M35" s="28"/>
      <c r="N35" s="36"/>
      <c r="O35" s="36"/>
      <c r="P35" s="28"/>
    </row>
    <row r="36" spans="1:16" ht="18">
      <c r="A36" s="36"/>
      <c r="B36" s="11" t="s">
        <v>130</v>
      </c>
      <c r="C36" s="28"/>
      <c r="D36" s="11">
        <v>7</v>
      </c>
      <c r="E36" s="28"/>
      <c r="F36" s="36"/>
      <c r="G36" s="36"/>
      <c r="H36" s="73"/>
      <c r="I36" s="28"/>
      <c r="J36" s="60" t="s">
        <v>24</v>
      </c>
      <c r="K36" s="69">
        <f>IF(H40=2,G40,(IF(H41=2,G41,(IF(H42=2,G42,(IF(H43=2,G43,2.12)))))))</f>
        <v>2.12</v>
      </c>
      <c r="L36" s="26"/>
      <c r="M36" s="28"/>
      <c r="N36" s="36"/>
      <c r="O36" s="36"/>
      <c r="P36" s="28"/>
    </row>
    <row r="37" spans="1:16" ht="18">
      <c r="A37" s="58" t="s">
        <v>23</v>
      </c>
      <c r="B37" s="29">
        <v>7</v>
      </c>
      <c r="C37" s="23" t="s">
        <v>85</v>
      </c>
      <c r="D37" s="68"/>
      <c r="E37" s="28"/>
      <c r="F37" s="36"/>
      <c r="G37" s="36"/>
      <c r="H37" s="73"/>
      <c r="I37" s="28"/>
      <c r="J37" s="63" t="s">
        <v>25</v>
      </c>
      <c r="K37" s="69">
        <f>IF(H40=1,G40,(IF(H41=1,G41,(IF(H42=1,G42,(IF(H43=1,G43,1.12)))))))</f>
        <v>1.12</v>
      </c>
      <c r="L37" s="26"/>
      <c r="M37" s="28"/>
      <c r="N37" s="36"/>
      <c r="O37" s="36"/>
      <c r="P37" s="28"/>
    </row>
    <row r="38" spans="1:16" ht="18">
      <c r="A38" s="60" t="s">
        <v>24</v>
      </c>
      <c r="B38" s="26">
        <v>10</v>
      </c>
      <c r="C38" s="15" t="s">
        <v>88</v>
      </c>
      <c r="D38" s="70"/>
      <c r="E38" s="28"/>
      <c r="F38" s="36"/>
      <c r="G38" s="36"/>
      <c r="H38" s="73"/>
      <c r="I38" s="28"/>
      <c r="J38" s="65" t="s">
        <v>26</v>
      </c>
      <c r="K38" s="71">
        <f>IF(H30=2,G30,(IF(H31=2,G31,(IF(H32=2,G32,(IF(H33=2,G33,2.11)))))))</f>
        <v>2.11</v>
      </c>
      <c r="L38" s="26"/>
      <c r="M38" s="28"/>
      <c r="N38" s="36"/>
      <c r="O38" s="36"/>
      <c r="P38" s="28"/>
    </row>
    <row r="39" spans="1:16" ht="18">
      <c r="A39" s="63" t="s">
        <v>25</v>
      </c>
      <c r="B39" s="26">
        <v>23</v>
      </c>
      <c r="C39" s="18" t="s">
        <v>101</v>
      </c>
      <c r="D39" s="70"/>
      <c r="E39" s="28"/>
      <c r="F39" s="11" t="s">
        <v>131</v>
      </c>
      <c r="G39" s="28"/>
      <c r="H39" s="11">
        <v>12</v>
      </c>
      <c r="I39" s="28"/>
      <c r="J39" s="36"/>
      <c r="K39" s="36"/>
      <c r="L39" s="36"/>
      <c r="M39" s="28"/>
      <c r="N39" s="36"/>
      <c r="O39" s="36"/>
      <c r="P39" s="28"/>
    </row>
    <row r="40" spans="1:16" ht="18">
      <c r="A40" s="65" t="s">
        <v>26</v>
      </c>
      <c r="B40" s="27">
        <v>26</v>
      </c>
      <c r="C40" s="33" t="s">
        <v>135</v>
      </c>
      <c r="D40" s="72"/>
      <c r="E40" s="28"/>
      <c r="F40" s="58" t="s">
        <v>23</v>
      </c>
      <c r="G40" s="67">
        <f>IF(D27=2,#REF!,(IF(D28=2,#REF!,(IF(D29=2,C29,(IF(D30=2,C30,2.5)))))))</f>
        <v>2.5</v>
      </c>
      <c r="H40" s="29"/>
      <c r="I40" s="28"/>
      <c r="J40" s="36"/>
      <c r="K40" s="28"/>
      <c r="L40" s="36"/>
      <c r="M40" s="28"/>
      <c r="N40" s="36"/>
      <c r="O40" s="36"/>
      <c r="P40" s="28"/>
    </row>
    <row r="41" spans="1:16" ht="18">
      <c r="A41" s="36"/>
      <c r="B41" s="11" t="s">
        <v>132</v>
      </c>
      <c r="C41" s="28"/>
      <c r="D41" s="11">
        <v>8</v>
      </c>
      <c r="E41" s="28"/>
      <c r="F41" s="60" t="s">
        <v>24</v>
      </c>
      <c r="G41" s="69">
        <f>IF(D32=2,#REF!,(IF(D33=2,#REF!,(IF(D34=2,#REF!,(IF(D35=2,C35,2.6)))))))</f>
        <v>2.6</v>
      </c>
      <c r="H41" s="26"/>
      <c r="I41" s="28"/>
      <c r="J41" s="36"/>
      <c r="K41" s="28"/>
      <c r="L41" s="36"/>
      <c r="M41" s="28"/>
      <c r="N41" s="36"/>
      <c r="O41" s="36"/>
      <c r="P41" s="28"/>
    </row>
    <row r="42" spans="1:16" ht="18">
      <c r="A42" s="58" t="s">
        <v>23</v>
      </c>
      <c r="B42" s="29">
        <v>2</v>
      </c>
      <c r="C42" s="15" t="s">
        <v>80</v>
      </c>
      <c r="D42" s="29"/>
      <c r="E42" s="28"/>
      <c r="F42" s="63" t="s">
        <v>25</v>
      </c>
      <c r="G42" s="69">
        <f>IF(D37=1,#REF!,(IF(D38=1,#REF!,(IF(D39=1,#REF!,(IF(D40=1,C40,1.7)))))))</f>
        <v>1.7</v>
      </c>
      <c r="H42" s="26"/>
      <c r="I42" s="28"/>
      <c r="J42" s="36"/>
      <c r="K42" s="36"/>
      <c r="L42" s="36"/>
      <c r="M42" s="28"/>
      <c r="N42" s="36"/>
      <c r="O42" s="36"/>
      <c r="P42" s="28"/>
    </row>
    <row r="43" spans="1:16" ht="18">
      <c r="A43" s="60" t="s">
        <v>24</v>
      </c>
      <c r="B43" s="26">
        <v>15</v>
      </c>
      <c r="C43" s="13" t="s">
        <v>93</v>
      </c>
      <c r="D43" s="26"/>
      <c r="E43" s="28"/>
      <c r="F43" s="65" t="s">
        <v>26</v>
      </c>
      <c r="G43" s="71">
        <f>IF(D42=1,#REF!,(IF(D43=1,#REF!,(IF(D44=1,#REF!,(IF(D45=1,C45,1.8)))))))</f>
        <v>1.8</v>
      </c>
      <c r="H43" s="27"/>
      <c r="I43" s="28"/>
      <c r="J43" s="36"/>
      <c r="K43" s="36"/>
      <c r="L43" s="36"/>
      <c r="M43" s="28"/>
      <c r="N43" s="36"/>
      <c r="O43" s="36"/>
      <c r="P43" s="28"/>
    </row>
    <row r="44" spans="1:16" ht="18">
      <c r="A44" s="63" t="s">
        <v>25</v>
      </c>
      <c r="B44" s="26">
        <v>18</v>
      </c>
      <c r="C44" s="24" t="s">
        <v>96</v>
      </c>
      <c r="D44" s="26"/>
      <c r="E44" s="28"/>
      <c r="F44" s="36"/>
      <c r="G44" s="36"/>
      <c r="H44" s="36"/>
      <c r="I44" s="28"/>
      <c r="J44" s="36"/>
      <c r="K44" s="36"/>
      <c r="L44" s="36"/>
      <c r="M44" s="28"/>
      <c r="N44" s="36"/>
      <c r="O44" s="36"/>
      <c r="P44" s="28"/>
    </row>
    <row r="45" spans="1:16" ht="18">
      <c r="A45" s="65" t="s">
        <v>26</v>
      </c>
      <c r="B45" s="27">
        <v>31</v>
      </c>
      <c r="C45" s="76">
        <v>31</v>
      </c>
      <c r="D45" s="27"/>
      <c r="E45" s="28"/>
      <c r="F45" s="36"/>
      <c r="G45" s="36"/>
      <c r="H45" s="36"/>
      <c r="I45" s="28"/>
      <c r="J45" s="36"/>
      <c r="K45" s="36"/>
      <c r="L45" s="36"/>
      <c r="M45" s="28"/>
      <c r="N45" s="36"/>
      <c r="O45" s="36"/>
      <c r="P45" s="28"/>
    </row>
    <row r="46" spans="1:16" ht="18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</row>
  </sheetData>
  <sheetProtection/>
  <printOptions/>
  <pageMargins left="0.7" right="0.7" top="0.75" bottom="0.75" header="0.3" footer="0.3"/>
  <pageSetup orientation="portrait" paperSize="9" scale="58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6"/>
  <sheetViews>
    <sheetView tabSelected="1" view="pageBreakPreview" zoomScale="60" zoomScalePageLayoutView="0" workbookViewId="0" topLeftCell="A1">
      <selection activeCell="G6" sqref="G6"/>
    </sheetView>
  </sheetViews>
  <sheetFormatPr defaultColWidth="8.7109375" defaultRowHeight="15"/>
  <cols>
    <col min="1" max="1" width="8.7109375" style="0" customWidth="1"/>
    <col min="2" max="2" width="19.140625" style="0" customWidth="1"/>
    <col min="3" max="3" width="6.7109375" style="0" customWidth="1"/>
    <col min="4" max="5" width="8.7109375" style="0" customWidth="1"/>
    <col min="6" max="6" width="22.421875" style="0" customWidth="1"/>
    <col min="7" max="7" width="7.00390625" style="0" customWidth="1"/>
  </cols>
  <sheetData>
    <row r="1" spans="1:5" ht="23.25">
      <c r="A1" s="2" t="s">
        <v>8</v>
      </c>
      <c r="B1" s="2"/>
      <c r="C1" s="2"/>
      <c r="D1" s="2"/>
      <c r="E1" s="2"/>
    </row>
    <row r="3" ht="18">
      <c r="A3" s="6" t="s">
        <v>10</v>
      </c>
    </row>
    <row r="5" spans="1:3" ht="18">
      <c r="A5" s="11" t="s">
        <v>27</v>
      </c>
      <c r="B5" s="11"/>
      <c r="C5" s="11"/>
    </row>
    <row r="6" spans="1:3" ht="18">
      <c r="A6" s="11" t="s">
        <v>28</v>
      </c>
      <c r="B6" s="11"/>
      <c r="C6" s="11">
        <v>1</v>
      </c>
    </row>
    <row r="7" spans="1:3" ht="18">
      <c r="A7" s="12" t="s">
        <v>23</v>
      </c>
      <c r="B7" s="13" t="s">
        <v>105</v>
      </c>
      <c r="C7" s="13"/>
    </row>
    <row r="8" spans="1:3" ht="18">
      <c r="A8" s="14" t="s">
        <v>24</v>
      </c>
      <c r="B8" s="23" t="s">
        <v>107</v>
      </c>
      <c r="C8" s="19"/>
    </row>
    <row r="9" spans="1:7" ht="18">
      <c r="A9" s="16" t="s">
        <v>25</v>
      </c>
      <c r="B9" s="13" t="s">
        <v>109</v>
      </c>
      <c r="C9" s="13"/>
      <c r="E9" s="11" t="s">
        <v>22</v>
      </c>
      <c r="F9" s="11"/>
      <c r="G9" s="11">
        <v>3</v>
      </c>
    </row>
    <row r="10" spans="1:7" ht="18">
      <c r="A10" s="17" t="s">
        <v>26</v>
      </c>
      <c r="B10" s="78">
        <v>8</v>
      </c>
      <c r="C10" s="18"/>
      <c r="E10" s="12" t="s">
        <v>23</v>
      </c>
      <c r="F10" s="13"/>
      <c r="G10" s="13"/>
    </row>
    <row r="11" spans="1:7" ht="18">
      <c r="A11" s="20"/>
      <c r="B11" s="20"/>
      <c r="C11" s="20"/>
      <c r="E11" s="14" t="s">
        <v>24</v>
      </c>
      <c r="F11" s="15"/>
      <c r="G11" s="15"/>
    </row>
    <row r="12" spans="1:7" ht="18">
      <c r="A12" s="11" t="s">
        <v>29</v>
      </c>
      <c r="B12" s="11"/>
      <c r="C12" s="11">
        <v>2</v>
      </c>
      <c r="E12" s="16" t="s">
        <v>25</v>
      </c>
      <c r="F12" s="13"/>
      <c r="G12" s="13"/>
    </row>
    <row r="13" spans="1:7" ht="18">
      <c r="A13" s="12" t="s">
        <v>23</v>
      </c>
      <c r="B13" s="21" t="s">
        <v>106</v>
      </c>
      <c r="C13" s="22"/>
      <c r="E13" s="17" t="s">
        <v>26</v>
      </c>
      <c r="F13" s="18"/>
      <c r="G13" s="18"/>
    </row>
    <row r="14" spans="1:3" ht="18">
      <c r="A14" s="14" t="s">
        <v>24</v>
      </c>
      <c r="B14" s="26" t="s">
        <v>108</v>
      </c>
      <c r="C14" s="15"/>
    </row>
    <row r="15" spans="1:3" ht="18">
      <c r="A15" s="16" t="s">
        <v>25</v>
      </c>
      <c r="B15" s="24" t="s">
        <v>110</v>
      </c>
      <c r="C15" s="25"/>
    </row>
    <row r="16" spans="1:3" ht="18">
      <c r="A16" s="17" t="s">
        <v>26</v>
      </c>
      <c r="B16" s="26" t="s">
        <v>111</v>
      </c>
      <c r="C16" s="25"/>
    </row>
    <row r="26" spans="1:2" ht="14.25">
      <c r="A26" s="37"/>
      <c r="B26" s="3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6"/>
  <sheetViews>
    <sheetView tabSelected="1" view="pageBreakPreview" zoomScale="60" zoomScalePageLayoutView="0" workbookViewId="0" topLeftCell="A1">
      <selection activeCell="G6" sqref="G6"/>
    </sheetView>
  </sheetViews>
  <sheetFormatPr defaultColWidth="8.7109375" defaultRowHeight="15"/>
  <cols>
    <col min="1" max="1" width="8.7109375" style="0" customWidth="1"/>
    <col min="2" max="2" width="5.00390625" style="0" hidden="1" customWidth="1"/>
    <col min="3" max="3" width="24.7109375" style="0" customWidth="1"/>
    <col min="4" max="4" width="10.7109375" style="0" customWidth="1"/>
    <col min="5" max="5" width="8.7109375" style="0" customWidth="1"/>
    <col min="6" max="6" width="21.140625" style="0" customWidth="1"/>
    <col min="7" max="7" width="7.421875" style="0" customWidth="1"/>
  </cols>
  <sheetData>
    <row r="1" spans="1:5" ht="23.25">
      <c r="A1" s="2" t="s">
        <v>8</v>
      </c>
      <c r="B1" s="2"/>
      <c r="C1" s="2"/>
      <c r="D1" s="2"/>
      <c r="E1" s="2"/>
    </row>
    <row r="3" ht="18">
      <c r="A3" s="6" t="s">
        <v>11</v>
      </c>
    </row>
    <row r="5" spans="1:3" ht="18">
      <c r="A5" s="11" t="s">
        <v>27</v>
      </c>
      <c r="B5" s="11"/>
      <c r="C5" s="11"/>
    </row>
    <row r="6" spans="1:3" ht="18">
      <c r="A6" s="11" t="s">
        <v>28</v>
      </c>
      <c r="B6" s="11"/>
      <c r="C6" s="11">
        <v>1</v>
      </c>
    </row>
    <row r="7" spans="1:3" ht="18">
      <c r="A7" s="12" t="s">
        <v>23</v>
      </c>
      <c r="B7" s="13">
        <v>1</v>
      </c>
      <c r="C7" s="15" t="s">
        <v>103</v>
      </c>
    </row>
    <row r="8" spans="1:3" ht="18">
      <c r="A8" s="14" t="s">
        <v>24</v>
      </c>
      <c r="B8" s="19">
        <v>4</v>
      </c>
      <c r="C8" s="15" t="s">
        <v>104</v>
      </c>
    </row>
    <row r="9" spans="1:7" ht="18">
      <c r="A9" s="16" t="s">
        <v>25</v>
      </c>
      <c r="B9" s="13">
        <v>5</v>
      </c>
      <c r="C9" s="15" t="s">
        <v>142</v>
      </c>
      <c r="E9" s="11" t="s">
        <v>22</v>
      </c>
      <c r="F9" s="11"/>
      <c r="G9" s="11">
        <v>3</v>
      </c>
    </row>
    <row r="10" spans="1:7" ht="18">
      <c r="A10" s="17" t="s">
        <v>26</v>
      </c>
      <c r="B10" s="18">
        <v>8</v>
      </c>
      <c r="C10" s="77" t="s">
        <v>145</v>
      </c>
      <c r="E10" s="12" t="s">
        <v>23</v>
      </c>
      <c r="F10" s="13"/>
      <c r="G10" s="13"/>
    </row>
    <row r="11" spans="1:7" ht="18">
      <c r="A11" s="20"/>
      <c r="B11" s="20"/>
      <c r="C11" s="20"/>
      <c r="E11" s="14" t="s">
        <v>24</v>
      </c>
      <c r="F11" s="15"/>
      <c r="G11" s="15"/>
    </row>
    <row r="12" spans="1:7" ht="18">
      <c r="A12" s="11" t="s">
        <v>29</v>
      </c>
      <c r="B12" s="11"/>
      <c r="C12" s="11"/>
      <c r="E12" s="16" t="s">
        <v>25</v>
      </c>
      <c r="F12" s="13"/>
      <c r="G12" s="13"/>
    </row>
    <row r="13" spans="1:7" ht="18">
      <c r="A13" s="12" t="s">
        <v>23</v>
      </c>
      <c r="B13" s="21">
        <v>2</v>
      </c>
      <c r="C13" s="15" t="s">
        <v>115</v>
      </c>
      <c r="E13" s="17" t="s">
        <v>26</v>
      </c>
      <c r="F13" s="18"/>
      <c r="G13" s="18"/>
    </row>
    <row r="14" spans="1:3" ht="18">
      <c r="A14" s="14" t="s">
        <v>24</v>
      </c>
      <c r="B14" s="23">
        <v>3</v>
      </c>
      <c r="C14" s="15" t="s">
        <v>141</v>
      </c>
    </row>
    <row r="15" spans="1:3" ht="18">
      <c r="A15" s="16" t="s">
        <v>25</v>
      </c>
      <c r="B15" s="24">
        <v>6</v>
      </c>
      <c r="C15" s="54" t="s">
        <v>143</v>
      </c>
    </row>
    <row r="16" spans="1:3" ht="18">
      <c r="A16" s="17" t="s">
        <v>26</v>
      </c>
      <c r="B16" s="26">
        <v>7</v>
      </c>
      <c r="C16" s="77" t="s">
        <v>144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9"/>
  <sheetViews>
    <sheetView tabSelected="1" view="pageBreakPreview" zoomScale="60" zoomScalePageLayoutView="0" workbookViewId="0" topLeftCell="A1">
      <selection activeCell="G6" sqref="G6"/>
    </sheetView>
  </sheetViews>
  <sheetFormatPr defaultColWidth="8.7109375" defaultRowHeight="15"/>
  <cols>
    <col min="1" max="1" width="8.7109375" style="0" customWidth="1"/>
    <col min="2" max="2" width="24.140625" style="0" bestFit="1" customWidth="1"/>
    <col min="3" max="3" width="7.140625" style="0" customWidth="1"/>
  </cols>
  <sheetData>
    <row r="1" spans="1:5" ht="23.25">
      <c r="A1" s="2" t="s">
        <v>8</v>
      </c>
      <c r="B1" s="2"/>
      <c r="C1" s="2"/>
      <c r="D1" s="2"/>
      <c r="E1" s="2"/>
    </row>
    <row r="3" ht="18">
      <c r="A3" s="6" t="s">
        <v>138</v>
      </c>
    </row>
    <row r="5" spans="1:3" ht="18">
      <c r="A5" s="11" t="s">
        <v>22</v>
      </c>
      <c r="B5" s="11"/>
      <c r="C5" s="11">
        <v>1</v>
      </c>
    </row>
    <row r="6" spans="1:3" ht="18">
      <c r="A6" s="12" t="s">
        <v>23</v>
      </c>
      <c r="B6" s="13" t="s">
        <v>140</v>
      </c>
      <c r="C6" s="13"/>
    </row>
    <row r="7" spans="1:3" ht="18">
      <c r="A7" s="14" t="s">
        <v>24</v>
      </c>
      <c r="B7" s="15"/>
      <c r="C7" s="15"/>
    </row>
    <row r="8" spans="1:3" ht="18">
      <c r="A8" s="16" t="s">
        <v>25</v>
      </c>
      <c r="B8" s="13" t="s">
        <v>139</v>
      </c>
      <c r="C8" s="13"/>
    </row>
    <row r="9" spans="1:3" ht="18">
      <c r="A9" s="17" t="s">
        <v>26</v>
      </c>
      <c r="B9" s="18"/>
      <c r="C9" s="1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6"/>
  <sheetViews>
    <sheetView tabSelected="1" zoomScalePageLayoutView="0" workbookViewId="0" topLeftCell="A31">
      <selection activeCell="G6" sqref="G6"/>
    </sheetView>
  </sheetViews>
  <sheetFormatPr defaultColWidth="8.7109375" defaultRowHeight="15"/>
  <cols>
    <col min="1" max="1" width="8.28125" style="0" customWidth="1"/>
    <col min="2" max="2" width="5.7109375" style="0" hidden="1" customWidth="1"/>
    <col min="3" max="3" width="26.7109375" style="0" customWidth="1"/>
    <col min="4" max="5" width="8.7109375" style="0" customWidth="1"/>
    <col min="6" max="6" width="19.00390625" style="0" customWidth="1"/>
    <col min="7" max="7" width="7.421875" style="0" customWidth="1"/>
  </cols>
  <sheetData>
    <row r="1" spans="1:5" ht="23.25">
      <c r="A1" s="2" t="s">
        <v>8</v>
      </c>
      <c r="B1" s="2"/>
      <c r="C1" s="2"/>
      <c r="D1" s="2"/>
      <c r="E1" s="2"/>
    </row>
    <row r="3" ht="18">
      <c r="A3" s="6" t="s">
        <v>12</v>
      </c>
    </row>
    <row r="5" spans="1:3" ht="18">
      <c r="A5" s="11" t="s">
        <v>27</v>
      </c>
      <c r="B5" s="11"/>
      <c r="C5" s="11"/>
    </row>
    <row r="6" spans="1:3" ht="18">
      <c r="A6" s="11" t="s">
        <v>28</v>
      </c>
      <c r="B6" s="11"/>
      <c r="C6" s="11">
        <v>1</v>
      </c>
    </row>
    <row r="7" spans="1:3" ht="18">
      <c r="A7" s="12" t="s">
        <v>23</v>
      </c>
      <c r="B7" s="13">
        <v>1</v>
      </c>
      <c r="C7" s="15" t="s">
        <v>60</v>
      </c>
    </row>
    <row r="8" spans="1:3" ht="18">
      <c r="A8" s="14" t="s">
        <v>24</v>
      </c>
      <c r="B8" s="19">
        <v>4</v>
      </c>
      <c r="C8" s="15" t="s">
        <v>63</v>
      </c>
    </row>
    <row r="9" spans="1:7" ht="18">
      <c r="A9" s="16" t="s">
        <v>25</v>
      </c>
      <c r="B9" s="13">
        <v>5</v>
      </c>
      <c r="C9" s="15" t="s">
        <v>65</v>
      </c>
      <c r="E9" s="11" t="s">
        <v>22</v>
      </c>
      <c r="F9" s="11"/>
      <c r="G9" s="11">
        <v>3</v>
      </c>
    </row>
    <row r="10" spans="1:7" ht="18">
      <c r="A10" s="17" t="s">
        <v>26</v>
      </c>
      <c r="B10" s="18">
        <v>8</v>
      </c>
      <c r="C10" s="78">
        <v>8</v>
      </c>
      <c r="E10" s="12" t="s">
        <v>23</v>
      </c>
      <c r="F10" s="13"/>
      <c r="G10" s="13"/>
    </row>
    <row r="11" spans="1:7" ht="18">
      <c r="A11" s="20"/>
      <c r="B11" s="20"/>
      <c r="C11" s="20"/>
      <c r="E11" s="14" t="s">
        <v>24</v>
      </c>
      <c r="F11" s="15"/>
      <c r="G11" s="15"/>
    </row>
    <row r="12" spans="1:7" ht="18">
      <c r="A12" s="11" t="s">
        <v>29</v>
      </c>
      <c r="B12" s="11"/>
      <c r="C12" s="11">
        <v>2</v>
      </c>
      <c r="E12" s="16" t="s">
        <v>25</v>
      </c>
      <c r="F12" s="13"/>
      <c r="G12" s="13"/>
    </row>
    <row r="13" spans="1:7" ht="18">
      <c r="A13" s="12" t="s">
        <v>23</v>
      </c>
      <c r="B13" s="21">
        <v>2</v>
      </c>
      <c r="C13" s="15" t="s">
        <v>62</v>
      </c>
      <c r="E13" s="17" t="s">
        <v>26</v>
      </c>
      <c r="F13" s="18"/>
      <c r="G13" s="18"/>
    </row>
    <row r="14" spans="1:3" ht="18">
      <c r="A14" s="14" t="s">
        <v>24</v>
      </c>
      <c r="B14" s="23">
        <v>3</v>
      </c>
      <c r="C14" s="15" t="s">
        <v>61</v>
      </c>
    </row>
    <row r="15" spans="1:3" ht="18">
      <c r="A15" s="16" t="s">
        <v>25</v>
      </c>
      <c r="B15" s="24">
        <v>6</v>
      </c>
      <c r="C15" s="54" t="s">
        <v>116</v>
      </c>
    </row>
    <row r="16" spans="1:3" ht="18">
      <c r="A16" s="17" t="s">
        <v>26</v>
      </c>
      <c r="B16" s="26">
        <v>7</v>
      </c>
      <c r="C16" s="77" t="s">
        <v>147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2015-05-07T03:09:36Z</dcterms:modified>
  <cp:category/>
  <cp:version/>
  <cp:contentType/>
  <cp:contentStatus/>
</cp:coreProperties>
</file>